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75" windowWidth="22800" windowHeight="12300" activeTab="0"/>
  </bookViews>
  <sheets>
    <sheet name="Child Support Guidelines 13" sheetId="1" r:id="rId1"/>
  </sheets>
  <definedNames>
    <definedName name="AGE">#REF!</definedName>
    <definedName name="BASIC">#REF!</definedName>
    <definedName name="BLANK_SPACE" localSheetId="0">'Child Support Guidelines 13'!$AH$141</definedName>
    <definedName name="BLANK_SPACE">#REF!</definedName>
    <definedName name="CAI">'Child Support Guidelines 13'!$AG$193</definedName>
    <definedName name="CAI_adjusted">'Child Support Guidelines 13'!$AG$194</definedName>
    <definedName name="children">#REF!</definedName>
    <definedName name="Copyright_Notice">'Child Support Guidelines 13'!$D$105</definedName>
    <definedName name="Disclaimer">'Child Support Guidelines 13'!$W$105</definedName>
    <definedName name="INCOME">#REF!</definedName>
    <definedName name="lookup_result">'Child Support Guidelines 13'!$AG$136</definedName>
    <definedName name="minimum_result">'Child Support Guidelines 13'!$AG$137</definedName>
    <definedName name="oldest">#REF!</definedName>
    <definedName name="payee_gross_adjusted">'Child Support Guidelines 13'!$AG$188</definedName>
    <definedName name="payor_gross_adjusted">'Child Support Guidelines 13'!$AG$182</definedName>
    <definedName name="_xlnm.Print_Area" localSheetId="0">'Child Support Guidelines 13'!$A$1:$AD$53</definedName>
    <definedName name="tablea" localSheetId="0">'Child Support Guidelines 13'!$AN$131:$AQ$139</definedName>
    <definedName name="tablea">#REF!</definedName>
    <definedName name="tableb" localSheetId="0">'Child Support Guidelines 13'!$AO$158:$AP$162</definedName>
    <definedName name="tableb">#REF!</definedName>
  </definedNames>
  <calcPr fullCalcOnLoad="1"/>
</workbook>
</file>

<file path=xl/sharedStrings.xml><?xml version="1.0" encoding="utf-8"?>
<sst xmlns="http://schemas.openxmlformats.org/spreadsheetml/2006/main" count="226" uniqueCount="149">
  <si>
    <t>Case Name</t>
  </si>
  <si>
    <t>Date Prepared</t>
  </si>
  <si>
    <t>Instructions:</t>
  </si>
  <si>
    <t>Docket Number</t>
  </si>
  <si>
    <t>Name of Preparer</t>
  </si>
  <si>
    <t>Blue Areas</t>
  </si>
  <si>
    <t>=</t>
  </si>
  <si>
    <t>Fill In</t>
  </si>
  <si>
    <t>CHILD SUPPORT GUIDELINES WORKSHEET</t>
  </si>
  <si>
    <t>Green Areas</t>
  </si>
  <si>
    <t>Automatically Calculated</t>
  </si>
  <si>
    <t>All amounts are $ / week, rounded to the nearest dollar</t>
  </si>
  <si>
    <t xml:space="preserve">Print out on </t>
  </si>
  <si>
    <t>Blue</t>
  </si>
  <si>
    <t>paper</t>
  </si>
  <si>
    <t>1.   INCOME</t>
  </si>
  <si>
    <t>Recipient</t>
  </si>
  <si>
    <t>Payor</t>
  </si>
  <si>
    <t>Use the "tab" key to navigate between cells</t>
  </si>
  <si>
    <t xml:space="preserve">a. </t>
  </si>
  <si>
    <t>Gross Weekly Income</t>
  </si>
  <si>
    <t>$</t>
  </si>
  <si>
    <t>Massachusetts Child Support Calculator</t>
  </si>
  <si>
    <t>b.</t>
  </si>
  <si>
    <t>$(</t>
  </si>
  <si>
    <t>)</t>
  </si>
  <si>
    <t xml:space="preserve">c.  </t>
  </si>
  <si>
    <t xml:space="preserve">d.  </t>
  </si>
  <si>
    <t>Minus Dental/Vision cost paid</t>
  </si>
  <si>
    <t>e.</t>
  </si>
  <si>
    <t>f.</t>
  </si>
  <si>
    <t>Available Income</t>
  </si>
  <si>
    <t xml:space="preserve">g. </t>
  </si>
  <si>
    <t>2.   CHILD SUPPORT CALCULATION</t>
  </si>
  <si>
    <t>Consult the official Massachusetts Child Support Guidelines for proper use:</t>
  </si>
  <si>
    <t>x</t>
  </si>
  <si>
    <t>__.</t>
  </si>
  <si>
    <t>_____</t>
  </si>
  <si>
    <t xml:space="preserve"> http://www.mass.gov/courts/childsupport/</t>
  </si>
  <si>
    <t>===&gt; gross result, not rounded</t>
  </si>
  <si>
    <t>$ (</t>
  </si>
  <si>
    <t>Payor's proportional weekly support amount 2(c) - 2(e)</t>
  </si>
  <si>
    <t>2(f)</t>
  </si>
  <si>
    <t>Quick Calculator</t>
  </si>
  <si>
    <t>===&gt; prevents more than 100% result</t>
  </si>
  <si>
    <t>h.</t>
  </si>
  <si>
    <t>Payor's final weekly support amount</t>
  </si>
  <si>
    <t>if 2(g) is 10% or more, then enter 2(f) here</t>
  </si>
  <si>
    <t>Monthly</t>
  </si>
  <si>
    <t>Weekly</t>
  </si>
  <si>
    <t>TABLE A:</t>
  </si>
  <si>
    <t>CHILD SUPPORT OBLIGATION SCHEDULE</t>
  </si>
  <si>
    <t>Annual</t>
  </si>
  <si>
    <t>COMBINED
AVAILABLE INCOME 
FROM LINE 1(g)</t>
  </si>
  <si>
    <t>Bi-Weekly</t>
  </si>
  <si>
    <t>Minimum</t>
  </si>
  <si>
    <t>Maximum</t>
  </si>
  <si>
    <t>CHILD SUPPORT AMOUNT (1 CHILD)</t>
  </si>
  <si>
    <t>$-</t>
  </si>
  <si>
    <t>At court discretion, but not less than $80/month</t>
  </si>
  <si>
    <t xml:space="preserve">ADJUSTMENT FOR </t>
  </si>
  <si>
    <t>NUMBER OF CHILDREN</t>
  </si>
  <si>
    <t>Semi-Monthly</t>
  </si>
  <si>
    <t>+</t>
  </si>
  <si>
    <t>above</t>
  </si>
  <si>
    <t>CHILDREN</t>
  </si>
  <si>
    <t>ADJUSTMENT</t>
  </si>
  <si>
    <t>Copyright Notice</t>
  </si>
  <si>
    <t>Disclaimer</t>
  </si>
  <si>
    <t>Calculation Area - Don't tinker with anything below here</t>
  </si>
  <si>
    <t>Combined Available Income Lookup Table</t>
  </si>
  <si>
    <t>%</t>
  </si>
  <si>
    <t>Plus</t>
  </si>
  <si>
    <t>Above</t>
  </si>
  <si>
    <t>&lt;-- basic percentage</t>
  </si>
  <si>
    <t>&lt;-- add on amount</t>
  </si>
  <si>
    <t>&lt;-- drop off amount</t>
  </si>
  <si>
    <t>&lt;-- regular result</t>
  </si>
  <si>
    <t>&lt;-- rounded to nearest dollar</t>
  </si>
  <si>
    <t>&lt;-- minimum</t>
  </si>
  <si>
    <t>combined income too high</t>
  </si>
  <si>
    <t xml:space="preserve"> </t>
  </si>
  <si>
    <t>&lt;--blank space</t>
  </si>
  <si>
    <t>Posts a warning flag if combined income exceeds $250,000</t>
  </si>
  <si>
    <t>&lt;-- raw combined weekly</t>
  </si>
  <si>
    <t>&lt;-- raw combined annual</t>
  </si>
  <si>
    <t>&lt;-- does combined income exceed $250,000?</t>
  </si>
  <si>
    <t>Posts a warning flag if combined available income is less than $100 / week</t>
  </si>
  <si>
    <t>&lt;-- is combined income below $101?</t>
  </si>
  <si>
    <t>Lookup Table</t>
  </si>
  <si>
    <t>Table B</t>
  </si>
  <si>
    <t>Children</t>
  </si>
  <si>
    <t>Adjustment</t>
  </si>
  <si>
    <t>Determine lesser of 2(g) or 10%</t>
  </si>
  <si>
    <t>is 2(g) &gt;10%?</t>
  </si>
  <si>
    <t>is 2(g)&lt;10%?</t>
  </si>
  <si>
    <t xml:space="preserve">Convert 2(g) to raw integer </t>
  </si>
  <si>
    <t>&lt;--2(g)</t>
  </si>
  <si>
    <t>&lt;-- *100</t>
  </si>
  <si>
    <t>&lt;-- plus 10%</t>
  </si>
  <si>
    <t>&lt;-- rounds off</t>
  </si>
  <si>
    <t>&lt;-- /100 (re-converts to percentage)</t>
  </si>
  <si>
    <t>&lt;-- payor 1(f) times min percentage</t>
  </si>
  <si>
    <t>&lt;-- 2(f)</t>
  </si>
  <si>
    <t>&lt;-- smaller is reported here and pasted to Y33</t>
  </si>
  <si>
    <t xml:space="preserve">Prevents below zero in Payor's income total </t>
  </si>
  <si>
    <t>&lt;-- payor's raw income</t>
  </si>
  <si>
    <t>&lt;-- reported to 1(f)</t>
  </si>
  <si>
    <t>Prevents below zero in Payee's income total</t>
  </si>
  <si>
    <t>&lt;-- raw CAI for display in 1(g)</t>
  </si>
  <si>
    <t>&lt;-- Adjusted CAI for computations</t>
  </si>
  <si>
    <t xml:space="preserve">Prevents adjusted support from going below zero </t>
  </si>
  <si>
    <t>&lt;-- raw Payor's proportional support 2(f)</t>
  </si>
  <si>
    <t>Þ</t>
  </si>
  <si>
    <t>This copy licensed to the clients of Michael J. Tremblay</t>
  </si>
  <si>
    <t>®</t>
  </si>
  <si>
    <t xml:space="preserve">This spreadsheet is provided "as is."  The spreadsheet author,  Michael J. Tremblay, makes no representations or warranties, express or implied, for the applicability of the methods, computations, or examples contained herein.  In no event shall the spreadsheet author be liable for any claim, damages or liability arising from, out of or in connection with the use of any of the spreadsheet contained herein.  Consult the Masschusetts Child Support Guidelines for proper use: </t>
  </si>
  <si>
    <t>No copyright claim is made to any government data on this form.
Ver. 070213</t>
  </si>
  <si>
    <r>
      <t>Minus</t>
    </r>
    <r>
      <rPr>
        <sz val="9"/>
        <rFont val="Arial"/>
        <family val="2"/>
      </rPr>
      <t xml:space="preserve"> Child Care cost paid</t>
    </r>
  </si>
  <si>
    <r>
      <t>Minus</t>
    </r>
    <r>
      <rPr>
        <sz val="9"/>
        <rFont val="Arial"/>
        <family val="2"/>
      </rPr>
      <t xml:space="preserve"> Health insurance cost paid</t>
    </r>
  </si>
  <si>
    <r>
      <t>Minus</t>
    </r>
    <r>
      <rPr>
        <sz val="9"/>
        <rFont val="Arial"/>
        <family val="2"/>
      </rPr>
      <t xml:space="preserve"> Other Support Obligations paid</t>
    </r>
  </si>
  <si>
    <t>Percent of Combined Available Income 1(f) / f(g)</t>
  </si>
  <si>
    <r>
      <t xml:space="preserve">Combined Available Income </t>
    </r>
    <r>
      <rPr>
        <i/>
        <sz val="9"/>
        <rFont val="Arial"/>
        <family val="2"/>
      </rPr>
      <t>Recipient</t>
    </r>
    <r>
      <rPr>
        <sz val="9"/>
        <rFont val="Arial"/>
        <family val="2"/>
      </rPr>
      <t xml:space="preserve"> 1(f) + </t>
    </r>
    <r>
      <rPr>
        <i/>
        <sz val="9"/>
        <rFont val="Arial"/>
        <family val="2"/>
      </rPr>
      <t>Payor</t>
    </r>
    <r>
      <rPr>
        <sz val="9"/>
        <rFont val="Arial"/>
        <family val="2"/>
      </rPr>
      <t xml:space="preserve"> 1(f)</t>
    </r>
  </si>
  <si>
    <t>Maximum combined available income maximum 1(g) but not more than $4808</t>
  </si>
  <si>
    <t>Freezes CAI at 250,000 / 4,808 max</t>
  </si>
  <si>
    <t xml:space="preserve">b. </t>
  </si>
  <si>
    <t>c.</t>
  </si>
  <si>
    <r>
      <t xml:space="preserve">Combined support amount for one child </t>
    </r>
    <r>
      <rPr>
        <i/>
        <sz val="9"/>
        <rFont val="Arial"/>
        <family val="2"/>
      </rPr>
      <t>from Table  A of Guidelines Chart for 2(a):</t>
    </r>
  </si>
  <si>
    <t>d.</t>
  </si>
  <si>
    <t>Total combined support amount 2(b) x 2(c)</t>
  </si>
  <si>
    <t xml:space="preserve">e.  </t>
  </si>
  <si>
    <t>g.</t>
  </si>
  <si>
    <t>Weekly support amount as % of Recipient income 2(f) / Recipient 1(f)</t>
  </si>
  <si>
    <r>
      <t xml:space="preserve">Otherwise, enter the lesser of 2(f) </t>
    </r>
    <r>
      <rPr>
        <b/>
        <i/>
        <sz val="9"/>
        <rFont val="Arial"/>
        <family val="2"/>
      </rPr>
      <t xml:space="preserve">OR </t>
    </r>
    <r>
      <rPr>
        <i/>
        <sz val="9"/>
        <rFont val="Arial"/>
        <family val="2"/>
      </rPr>
      <t>(10% +2(g)) x Payor 1(f)</t>
    </r>
  </si>
  <si>
    <t>(c) Copyright 2013, Michael J. Tremblay.   This copy is licensed to the Massachusetts Council of Family Mediators.  Permission is granted to members in good standing to use, transmit, reproduce, copy and modify the spreadsheet contained herein for non-commercial uses, provided that all copies retain the copyright notice and other proprietary notices without any modification, and it is not sold or incorporated into a commercial product. Numerical results, without underlying equations, may be printed, copied, and shared freely without the copyright notice.</t>
  </si>
  <si>
    <t>step one: determine if 2(g) &gt; 10%:</t>
  </si>
  <si>
    <t>step two:determine lesser of 2(f)</t>
  </si>
  <si>
    <t>or 10%+2(g)*payor 1(f)</t>
  </si>
  <si>
    <t>10%+2(g)*payor 1(f)</t>
  </si>
  <si>
    <t>&lt;-- reported to 1(g) (y33)</t>
  </si>
  <si>
    <t>Proportional share for the recipient and payor 3(a) x 1(h)</t>
  </si>
  <si>
    <t>Combined Maximum of $0 or 1(g)-$4,808</t>
  </si>
  <si>
    <r>
      <t>Minus</t>
    </r>
    <r>
      <rPr>
        <sz val="9"/>
        <rFont val="Arial"/>
        <family val="0"/>
      </rPr>
      <t xml:space="preserve"> Recipient's proportional share of support </t>
    </r>
    <r>
      <rPr>
        <i/>
        <sz val="9"/>
        <rFont val="Arial"/>
        <family val="2"/>
      </rPr>
      <t>2(d) x Recipient 1(h)</t>
    </r>
  </si>
  <si>
    <t xml:space="preserve">Adjustment for number of children covered by
</t>
  </si>
  <si>
    <t>TABLE B:</t>
  </si>
  <si>
    <r>
      <t xml:space="preserve">this order </t>
    </r>
    <r>
      <rPr>
        <i/>
        <sz val="9"/>
        <rFont val="Arial"/>
        <family val="2"/>
      </rPr>
      <t>from table B</t>
    </r>
    <r>
      <rPr>
        <sz val="9"/>
        <rFont val="Arial"/>
        <family val="2"/>
      </rPr>
      <t xml:space="preserve">
          </t>
    </r>
    <r>
      <rPr>
        <b/>
        <sz val="9"/>
        <rFont val="Arial"/>
        <family val="2"/>
      </rPr>
      <t>Number of children</t>
    </r>
  </si>
  <si>
    <t xml:space="preserve">(c) Copyright 2013 Michael J. Tremblay
http://www.attorneytremblay.com/
</t>
  </si>
  <si>
    <t>CJD  304    (8/1/13 Rev.)    CSG    MJT</t>
  </si>
  <si>
    <t>3.   AVAILABLE INCOME ABOVE $4,808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</si>
</sst>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0.0000%"/>
  </numFmts>
  <fonts count="69">
    <font>
      <sz val="10"/>
      <name val="Arial"/>
      <family val="0"/>
    </font>
    <font>
      <u val="single"/>
      <sz val="10"/>
      <color indexed="36"/>
      <name val="Arial"/>
      <family val="0"/>
    </font>
    <font>
      <u val="single"/>
      <sz val="10"/>
      <color indexed="12"/>
      <name val="Arial"/>
      <family val="0"/>
    </font>
    <font>
      <sz val="11"/>
      <color indexed="10"/>
      <name val="Courier New"/>
      <family val="3"/>
    </font>
    <font>
      <b/>
      <sz val="10"/>
      <color indexed="16"/>
      <name val="Courier New"/>
      <family val="3"/>
    </font>
    <font>
      <b/>
      <sz val="13"/>
      <name val="Arial"/>
      <family val="2"/>
    </font>
    <font>
      <b/>
      <sz val="10"/>
      <name val="Arial"/>
      <family val="2"/>
    </font>
    <font>
      <sz val="10"/>
      <color indexed="9"/>
      <name val="Arial"/>
      <family val="2"/>
    </font>
    <font>
      <b/>
      <sz val="10"/>
      <color indexed="10"/>
      <name val="Arial"/>
      <family val="2"/>
    </font>
    <font>
      <sz val="9"/>
      <name val="Arial"/>
      <family val="2"/>
    </font>
    <font>
      <b/>
      <sz val="9"/>
      <name val="Arial"/>
      <family val="2"/>
    </font>
    <font>
      <b/>
      <sz val="14"/>
      <color indexed="10"/>
      <name val="Arial"/>
      <family val="2"/>
    </font>
    <font>
      <sz val="10"/>
      <color indexed="10"/>
      <name val="Arial"/>
      <family val="2"/>
    </font>
    <font>
      <sz val="10"/>
      <color indexed="57"/>
      <name val="Courier New"/>
      <family val="3"/>
    </font>
    <font>
      <b/>
      <sz val="10"/>
      <color indexed="16"/>
      <name val="Arial"/>
      <family val="2"/>
    </font>
    <font>
      <b/>
      <sz val="10"/>
      <color indexed="12"/>
      <name val="Arial"/>
      <family val="2"/>
    </font>
    <font>
      <sz val="14"/>
      <color indexed="9"/>
      <name val="Arial"/>
      <family val="2"/>
    </font>
    <font>
      <b/>
      <sz val="9"/>
      <color indexed="10"/>
      <name val="Arial"/>
      <family val="2"/>
    </font>
    <font>
      <sz val="12"/>
      <name val="Times New Roman"/>
      <family val="1"/>
    </font>
    <font>
      <sz val="10"/>
      <name val="Times New Roman"/>
      <family val="1"/>
    </font>
    <font>
      <b/>
      <sz val="12"/>
      <name val="Times New Roman"/>
      <family val="1"/>
    </font>
    <font>
      <u val="single"/>
      <sz val="10"/>
      <color indexed="9"/>
      <name val="Arial"/>
      <family val="2"/>
    </font>
    <font>
      <b/>
      <sz val="8"/>
      <color indexed="10"/>
      <name val="Arial"/>
      <family val="2"/>
    </font>
    <font>
      <sz val="9"/>
      <color indexed="9"/>
      <name val="Arial"/>
      <family val="2"/>
    </font>
    <font>
      <b/>
      <sz val="14"/>
      <name val="Arial"/>
      <family val="2"/>
    </font>
    <font>
      <b/>
      <sz val="11"/>
      <color indexed="10"/>
      <name val="Arial"/>
      <family val="2"/>
    </font>
    <font>
      <sz val="9"/>
      <color indexed="10"/>
      <name val="Courier New"/>
      <family val="3"/>
    </font>
    <font>
      <b/>
      <sz val="10"/>
      <color indexed="16"/>
      <name val="Symbol"/>
      <family val="1"/>
    </font>
    <font>
      <sz val="8"/>
      <name val="Arial"/>
      <family val="2"/>
    </font>
    <font>
      <i/>
      <sz val="9"/>
      <name val="Arial"/>
      <family val="2"/>
    </font>
    <font>
      <sz val="8"/>
      <name val="Symbol"/>
      <family val="1"/>
    </font>
    <font>
      <i/>
      <sz val="8"/>
      <name val="Arial"/>
      <family val="2"/>
    </font>
    <font>
      <b/>
      <i/>
      <sz val="9"/>
      <name val="Arial"/>
      <family val="2"/>
    </font>
    <font>
      <u val="single"/>
      <sz val="8"/>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16"/>
      </left>
      <right>
        <color indexed="63"/>
      </right>
      <top>
        <color indexed="63"/>
      </top>
      <bottom>
        <color indexed="63"/>
      </bottom>
    </border>
    <border>
      <left style="double">
        <color indexed="16"/>
      </left>
      <right>
        <color indexed="63"/>
      </right>
      <top>
        <color indexed="63"/>
      </top>
      <bottom style="double">
        <color indexed="16"/>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style="thin"/>
      <bottom style="medium"/>
    </border>
    <border>
      <left style="double">
        <color indexed="47"/>
      </left>
      <right>
        <color indexed="63"/>
      </right>
      <top style="double">
        <color indexed="47"/>
      </top>
      <bottom>
        <color indexed="63"/>
      </bottom>
    </border>
    <border>
      <left>
        <color indexed="63"/>
      </left>
      <right>
        <color indexed="63"/>
      </right>
      <top style="double">
        <color indexed="47"/>
      </top>
      <bottom>
        <color indexed="63"/>
      </bottom>
    </border>
    <border>
      <left>
        <color indexed="63"/>
      </left>
      <right style="double">
        <color indexed="47"/>
      </right>
      <top style="double">
        <color indexed="47"/>
      </top>
      <bottom>
        <color indexed="63"/>
      </bottom>
    </border>
    <border>
      <left>
        <color indexed="63"/>
      </left>
      <right style="double">
        <color indexed="16"/>
      </right>
      <top>
        <color indexed="63"/>
      </top>
      <bottom>
        <color indexed="63"/>
      </bottom>
    </border>
    <border>
      <left>
        <color indexed="63"/>
      </left>
      <right>
        <color indexed="63"/>
      </right>
      <top>
        <color indexed="63"/>
      </top>
      <bottom style="double">
        <color indexed="16"/>
      </bottom>
    </border>
    <border>
      <left>
        <color indexed="63"/>
      </left>
      <right style="double">
        <color indexed="16"/>
      </right>
      <top>
        <color indexed="63"/>
      </top>
      <bottom style="double">
        <color indexed="16"/>
      </bottom>
    </border>
    <border>
      <left style="double">
        <color indexed="47"/>
      </left>
      <right>
        <color indexed="63"/>
      </right>
      <top>
        <color indexed="63"/>
      </top>
      <bottom>
        <color indexed="63"/>
      </bottom>
    </border>
    <border>
      <left>
        <color indexed="63"/>
      </left>
      <right style="double">
        <color indexed="47"/>
      </right>
      <top>
        <color indexed="63"/>
      </top>
      <bottom>
        <color indexed="63"/>
      </bottom>
    </border>
    <border>
      <left style="double">
        <color indexed="47"/>
      </left>
      <right>
        <color indexed="63"/>
      </right>
      <top>
        <color indexed="63"/>
      </top>
      <bottom style="double">
        <color indexed="47"/>
      </bottom>
    </border>
    <border>
      <left>
        <color indexed="63"/>
      </left>
      <right>
        <color indexed="63"/>
      </right>
      <top>
        <color indexed="63"/>
      </top>
      <bottom style="double">
        <color indexed="47"/>
      </bottom>
    </border>
    <border>
      <left>
        <color indexed="63"/>
      </left>
      <right style="double">
        <color indexed="47"/>
      </right>
      <top>
        <color indexed="63"/>
      </top>
      <bottom style="double">
        <color indexed="47"/>
      </bottom>
    </border>
    <border>
      <left style="double">
        <color indexed="16"/>
      </left>
      <right>
        <color indexed="63"/>
      </right>
      <top style="double">
        <color indexed="16"/>
      </top>
      <bottom>
        <color indexed="63"/>
      </bottom>
    </border>
    <border>
      <left>
        <color indexed="63"/>
      </left>
      <right>
        <color indexed="63"/>
      </right>
      <top style="double">
        <color indexed="16"/>
      </top>
      <bottom>
        <color indexed="63"/>
      </bottom>
    </border>
    <border>
      <left>
        <color indexed="63"/>
      </left>
      <right style="double">
        <color indexed="16"/>
      </right>
      <top style="double">
        <color indexed="1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0" fontId="1" fillId="0" borderId="0" applyNumberForma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8">
    <xf numFmtId="0" fontId="0" fillId="0" borderId="0" xfId="0" applyAlignment="1">
      <alignment/>
    </xf>
    <xf numFmtId="0" fontId="0" fillId="33" borderId="0" xfId="0" applyFill="1" applyBorder="1" applyAlignment="1">
      <alignment/>
    </xf>
    <xf numFmtId="0" fontId="0" fillId="0" borderId="0" xfId="0" applyAlignment="1">
      <alignment horizontal="right"/>
    </xf>
    <xf numFmtId="0" fontId="9" fillId="0" borderId="0" xfId="0" applyFont="1" applyBorder="1" applyAlignment="1">
      <alignment horizontal="center"/>
    </xf>
    <xf numFmtId="0" fontId="9" fillId="0" borderId="0" xfId="0" applyFont="1" applyBorder="1" applyAlignment="1">
      <alignment/>
    </xf>
    <xf numFmtId="0" fontId="9" fillId="0" borderId="10" xfId="0" applyFont="1" applyBorder="1" applyAlignment="1">
      <alignment/>
    </xf>
    <xf numFmtId="6" fontId="9" fillId="0" borderId="0" xfId="0" applyNumberFormat="1" applyFont="1" applyBorder="1" applyAlignment="1">
      <alignment horizontal="left"/>
    </xf>
    <xf numFmtId="0" fontId="9" fillId="0" borderId="0" xfId="0" applyFont="1" applyBorder="1" applyAlignment="1">
      <alignment horizontal="left"/>
    </xf>
    <xf numFmtId="9" fontId="9" fillId="0" borderId="0" xfId="0" applyNumberFormat="1" applyFont="1" applyBorder="1" applyAlignment="1">
      <alignment/>
    </xf>
    <xf numFmtId="6" fontId="9" fillId="0" borderId="0" xfId="0" applyNumberFormat="1" applyFont="1" applyBorder="1" applyAlignment="1">
      <alignment/>
    </xf>
    <xf numFmtId="4" fontId="9" fillId="0" borderId="0" xfId="0" applyNumberFormat="1" applyFont="1" applyBorder="1" applyAlignment="1">
      <alignment horizontal="center"/>
    </xf>
    <xf numFmtId="0" fontId="9" fillId="0" borderId="0" xfId="0" applyFont="1" applyBorder="1" applyAlignment="1">
      <alignment/>
    </xf>
    <xf numFmtId="0" fontId="0" fillId="34" borderId="11" xfId="0" applyFill="1" applyBorder="1" applyAlignment="1">
      <alignment/>
    </xf>
    <xf numFmtId="0" fontId="0" fillId="34" borderId="12"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14" fillId="33" borderId="0" xfId="0" applyFont="1" applyFill="1" applyBorder="1" applyAlignment="1">
      <alignment/>
    </xf>
    <xf numFmtId="0" fontId="0" fillId="0" borderId="0" xfId="0" applyAlignment="1">
      <alignment vertical="top"/>
    </xf>
    <xf numFmtId="0" fontId="0" fillId="33" borderId="18" xfId="0" applyFill="1" applyBorder="1" applyAlignment="1">
      <alignment vertical="top"/>
    </xf>
    <xf numFmtId="0" fontId="0" fillId="33" borderId="10" xfId="0" applyFill="1" applyBorder="1" applyAlignment="1">
      <alignment vertical="top"/>
    </xf>
    <xf numFmtId="0" fontId="2" fillId="0" borderId="0" xfId="0" applyFont="1" applyAlignment="1">
      <alignment horizontal="center" vertical="top"/>
    </xf>
    <xf numFmtId="0" fontId="9" fillId="33" borderId="15" xfId="0" applyFont="1" applyFill="1" applyBorder="1" applyAlignment="1">
      <alignment/>
    </xf>
    <xf numFmtId="6" fontId="9" fillId="33" borderId="16" xfId="0" applyNumberFormat="1" applyFont="1" applyFill="1" applyBorder="1" applyAlignment="1">
      <alignment horizontal="left"/>
    </xf>
    <xf numFmtId="0" fontId="9" fillId="33" borderId="16" xfId="0" applyFont="1" applyFill="1" applyBorder="1" applyAlignment="1">
      <alignment horizontal="left"/>
    </xf>
    <xf numFmtId="0" fontId="9" fillId="33" borderId="16" xfId="0" applyFont="1" applyFill="1" applyBorder="1" applyAlignment="1">
      <alignment/>
    </xf>
    <xf numFmtId="6" fontId="9" fillId="33" borderId="16" xfId="0" applyNumberFormat="1" applyFont="1" applyFill="1" applyBorder="1" applyAlignment="1">
      <alignment/>
    </xf>
    <xf numFmtId="0" fontId="9" fillId="33" borderId="16" xfId="0" applyFont="1" applyFill="1" applyBorder="1" applyAlignment="1">
      <alignment horizontal="center"/>
    </xf>
    <xf numFmtId="9" fontId="9" fillId="33" borderId="16" xfId="0" applyNumberFormat="1" applyFont="1" applyFill="1" applyBorder="1" applyAlignment="1">
      <alignment/>
    </xf>
    <xf numFmtId="0" fontId="9" fillId="33" borderId="17" xfId="0" applyFont="1" applyFill="1" applyBorder="1" applyAlignment="1">
      <alignment/>
    </xf>
    <xf numFmtId="0" fontId="0" fillId="33" borderId="0" xfId="0" applyFill="1" applyBorder="1" applyAlignment="1">
      <alignment vertical="top"/>
    </xf>
    <xf numFmtId="0" fontId="9" fillId="33" borderId="15" xfId="0" applyFont="1" applyFill="1" applyBorder="1" applyAlignment="1">
      <alignment horizontal="center"/>
    </xf>
    <xf numFmtId="4" fontId="9" fillId="33" borderId="16" xfId="0" applyNumberFormat="1" applyFont="1" applyFill="1" applyBorder="1" applyAlignment="1">
      <alignment horizontal="center"/>
    </xf>
    <xf numFmtId="0" fontId="9" fillId="33" borderId="16"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14" fillId="33" borderId="0" xfId="0" applyFont="1" applyFill="1" applyBorder="1" applyAlignment="1">
      <alignment horizontal="center"/>
    </xf>
    <xf numFmtId="0" fontId="0" fillId="0" borderId="0" xfId="0" applyAlignment="1" applyProtection="1">
      <alignment/>
      <protection hidden="1"/>
    </xf>
    <xf numFmtId="0" fontId="0" fillId="0" borderId="19" xfId="0" applyBorder="1" applyAlignment="1" applyProtection="1">
      <alignment/>
      <protection hidden="1"/>
    </xf>
    <xf numFmtId="0" fontId="11" fillId="0" borderId="20" xfId="0" applyFont="1"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0" fillId="0" borderId="0" xfId="0" applyBorder="1" applyAlignment="1" applyProtection="1">
      <alignment/>
      <protection hidden="1"/>
    </xf>
    <xf numFmtId="0" fontId="11" fillId="0" borderId="0" xfId="0" applyFont="1" applyBorder="1" applyAlignment="1" applyProtection="1">
      <alignment/>
      <protection hidden="1"/>
    </xf>
    <xf numFmtId="0" fontId="0" fillId="0" borderId="23" xfId="0" applyBorder="1" applyAlignment="1" applyProtection="1">
      <alignment/>
      <protection hidden="1"/>
    </xf>
    <xf numFmtId="0" fontId="0" fillId="0" borderId="16" xfId="0" applyBorder="1" applyAlignment="1" applyProtection="1">
      <alignment horizontal="center"/>
      <protection hidden="1"/>
    </xf>
    <xf numFmtId="3" fontId="0" fillId="0" borderId="0" xfId="0" applyNumberFormat="1" applyBorder="1" applyAlignment="1" applyProtection="1">
      <alignment/>
      <protection hidden="1"/>
    </xf>
    <xf numFmtId="0" fontId="0" fillId="0" borderId="0" xfId="0" applyFill="1" applyBorder="1" applyAlignment="1" applyProtection="1">
      <alignment/>
      <protection hidden="1"/>
    </xf>
    <xf numFmtId="0" fontId="12" fillId="35" borderId="0" xfId="0" applyFont="1"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0" xfId="0" applyFill="1" applyBorder="1" applyAlignment="1" applyProtection="1">
      <alignment/>
      <protection hidden="1"/>
    </xf>
    <xf numFmtId="3" fontId="12" fillId="35" borderId="0" xfId="0" applyNumberFormat="1" applyFont="1" applyFill="1" applyBorder="1" applyAlignment="1" applyProtection="1">
      <alignment/>
      <protection hidden="1"/>
    </xf>
    <xf numFmtId="4" fontId="12" fillId="35" borderId="0" xfId="0" applyNumberFormat="1" applyFont="1" applyFill="1" applyBorder="1" applyAlignment="1" applyProtection="1">
      <alignment/>
      <protection hidden="1"/>
    </xf>
    <xf numFmtId="0" fontId="12" fillId="0" borderId="0" xfId="0" applyFont="1" applyBorder="1" applyAlignment="1" applyProtection="1">
      <alignment horizontal="left" wrapText="1"/>
      <protection hidden="1"/>
    </xf>
    <xf numFmtId="0" fontId="0" fillId="0" borderId="24" xfId="0" applyBorder="1" applyAlignment="1" applyProtection="1">
      <alignment/>
      <protection hidden="1"/>
    </xf>
    <xf numFmtId="0" fontId="0" fillId="36" borderId="13" xfId="0" applyFill="1" applyBorder="1" applyAlignment="1" applyProtection="1">
      <alignment/>
      <protection hidden="1"/>
    </xf>
    <xf numFmtId="0" fontId="0" fillId="36" borderId="25" xfId="0" applyFill="1" applyBorder="1" applyAlignment="1" applyProtection="1">
      <alignment/>
      <protection hidden="1"/>
    </xf>
    <xf numFmtId="0" fontId="0" fillId="36" borderId="14" xfId="0" applyFill="1" applyBorder="1" applyAlignment="1" applyProtection="1">
      <alignment/>
      <protection hidden="1"/>
    </xf>
    <xf numFmtId="0" fontId="0" fillId="36" borderId="0" xfId="0" applyFill="1" applyBorder="1" applyAlignment="1" applyProtection="1">
      <alignment/>
      <protection hidden="1"/>
    </xf>
    <xf numFmtId="0" fontId="0" fillId="36" borderId="10" xfId="0" applyFill="1" applyBorder="1" applyAlignment="1" applyProtection="1">
      <alignment/>
      <protection hidden="1"/>
    </xf>
    <xf numFmtId="0" fontId="0" fillId="36" borderId="16" xfId="0" applyFill="1" applyBorder="1" applyAlignment="1" applyProtection="1">
      <alignment/>
      <protection hidden="1"/>
    </xf>
    <xf numFmtId="0" fontId="0" fillId="36" borderId="17" xfId="0" applyFill="1" applyBorder="1" applyAlignment="1" applyProtection="1">
      <alignment/>
      <protection hidden="1"/>
    </xf>
    <xf numFmtId="4" fontId="0" fillId="33" borderId="0" xfId="0" applyNumberFormat="1" applyFill="1" applyBorder="1" applyAlignment="1" applyProtection="1">
      <alignment/>
      <protection hidden="1"/>
    </xf>
    <xf numFmtId="0" fontId="0" fillId="0" borderId="13" xfId="0" applyBorder="1" applyAlignment="1" applyProtection="1">
      <alignment/>
      <protection hidden="1"/>
    </xf>
    <xf numFmtId="0" fontId="0" fillId="0" borderId="25" xfId="0" applyBorder="1" applyAlignment="1" applyProtection="1">
      <alignment/>
      <protection hidden="1"/>
    </xf>
    <xf numFmtId="0" fontId="0" fillId="0" borderId="14" xfId="0" applyBorder="1" applyAlignment="1" applyProtection="1">
      <alignment/>
      <protection hidden="1"/>
    </xf>
    <xf numFmtId="0" fontId="0" fillId="0" borderId="18" xfId="0" applyBorder="1" applyAlignment="1" applyProtection="1">
      <alignment/>
      <protection hidden="1"/>
    </xf>
    <xf numFmtId="0" fontId="0" fillId="0" borderId="10" xfId="0" applyBorder="1" applyAlignment="1" applyProtection="1">
      <alignment/>
      <protection hidden="1"/>
    </xf>
    <xf numFmtId="0" fontId="0" fillId="0" borderId="16" xfId="0" applyBorder="1" applyAlignment="1" applyProtection="1">
      <alignment/>
      <protection hidden="1"/>
    </xf>
    <xf numFmtId="10" fontId="0" fillId="0" borderId="0" xfId="0" applyNumberFormat="1" applyFill="1" applyBorder="1" applyAlignment="1" applyProtection="1">
      <alignment/>
      <protection hidden="1"/>
    </xf>
    <xf numFmtId="4" fontId="0" fillId="0" borderId="0" xfId="0" applyNumberFormat="1" applyFill="1" applyBorder="1" applyAlignment="1" applyProtection="1">
      <alignment/>
      <protection hidden="1"/>
    </xf>
    <xf numFmtId="4" fontId="0" fillId="0" borderId="0" xfId="0" applyNumberFormat="1" applyBorder="1" applyAlignment="1" applyProtection="1">
      <alignment/>
      <protection hidden="1"/>
    </xf>
    <xf numFmtId="0" fontId="0" fillId="0" borderId="15" xfId="0" applyBorder="1" applyAlignment="1" applyProtection="1">
      <alignment/>
      <protection hidden="1"/>
    </xf>
    <xf numFmtId="4" fontId="12" fillId="35" borderId="16" xfId="0" applyNumberFormat="1" applyFont="1" applyFill="1" applyBorder="1" applyAlignment="1" applyProtection="1">
      <alignment/>
      <protection hidden="1"/>
    </xf>
    <xf numFmtId="0" fontId="0" fillId="0" borderId="17" xfId="0" applyBorder="1" applyAlignment="1" applyProtection="1">
      <alignment/>
      <protection hidden="1"/>
    </xf>
    <xf numFmtId="0" fontId="0" fillId="0" borderId="26" xfId="0" applyBorder="1" applyAlignment="1" applyProtection="1">
      <alignment/>
      <protection hidden="1"/>
    </xf>
    <xf numFmtId="0" fontId="0" fillId="0" borderId="27" xfId="0" applyBorder="1" applyAlignment="1" applyProtection="1">
      <alignment/>
      <protection hidden="1"/>
    </xf>
    <xf numFmtId="0" fontId="0" fillId="0" borderId="28" xfId="0" applyBorder="1" applyAlignment="1" applyProtection="1">
      <alignment/>
      <protection hidden="1"/>
    </xf>
    <xf numFmtId="0" fontId="0" fillId="37" borderId="0" xfId="0" applyFill="1" applyBorder="1" applyAlignment="1">
      <alignment horizontal="center"/>
    </xf>
    <xf numFmtId="0" fontId="0" fillId="37" borderId="29" xfId="0" applyFill="1" applyBorder="1" applyAlignment="1">
      <alignment/>
    </xf>
    <xf numFmtId="0" fontId="0" fillId="37" borderId="30" xfId="0" applyFill="1" applyBorder="1" applyAlignment="1">
      <alignment/>
    </xf>
    <xf numFmtId="0" fontId="25" fillId="0" borderId="0" xfId="0" applyFont="1" applyAlignment="1">
      <alignment horizontal="right" wrapText="1"/>
    </xf>
    <xf numFmtId="0" fontId="0" fillId="0" borderId="0" xfId="0" applyAlignment="1">
      <alignment/>
    </xf>
    <xf numFmtId="0" fontId="6" fillId="0" borderId="0" xfId="0" applyFont="1" applyAlignment="1">
      <alignment horizontal="right"/>
    </xf>
    <xf numFmtId="0" fontId="9" fillId="0" borderId="0" xfId="0" applyFont="1" applyAlignment="1">
      <alignment/>
    </xf>
    <xf numFmtId="0" fontId="29" fillId="0" borderId="0" xfId="0" applyFont="1" applyAlignment="1">
      <alignment/>
    </xf>
    <xf numFmtId="0" fontId="10" fillId="0" borderId="0" xfId="0" applyFont="1" applyAlignment="1">
      <alignment/>
    </xf>
    <xf numFmtId="0" fontId="9" fillId="0" borderId="0" xfId="0" applyFont="1" applyAlignment="1">
      <alignment vertical="center"/>
    </xf>
    <xf numFmtId="0" fontId="9" fillId="0" borderId="0" xfId="0" applyFont="1" applyAlignment="1">
      <alignment/>
    </xf>
    <xf numFmtId="0" fontId="9" fillId="0" borderId="0" xfId="0" applyFont="1" applyAlignment="1">
      <alignment vertical="top"/>
    </xf>
    <xf numFmtId="0" fontId="0" fillId="35" borderId="11" xfId="0" applyFill="1" applyBorder="1" applyAlignment="1">
      <alignment vertical="center"/>
    </xf>
    <xf numFmtId="0" fontId="0" fillId="35" borderId="12" xfId="0" applyFill="1" applyBorder="1" applyAlignment="1">
      <alignment vertical="center"/>
    </xf>
    <xf numFmtId="0" fontId="28" fillId="0" borderId="15" xfId="0" applyFont="1" applyBorder="1" applyAlignment="1">
      <alignment/>
    </xf>
    <xf numFmtId="0" fontId="28" fillId="0" borderId="16" xfId="0" applyFont="1" applyBorder="1" applyAlignment="1">
      <alignment/>
    </xf>
    <xf numFmtId="0" fontId="28" fillId="0" borderId="0" xfId="0" applyFont="1" applyBorder="1" applyAlignment="1">
      <alignment/>
    </xf>
    <xf numFmtId="0" fontId="28" fillId="0" borderId="10" xfId="0" applyFont="1" applyBorder="1" applyAlignment="1">
      <alignment/>
    </xf>
    <xf numFmtId="0" fontId="28" fillId="0" borderId="18" xfId="0" applyFont="1" applyBorder="1" applyAlignment="1">
      <alignment/>
    </xf>
    <xf numFmtId="9" fontId="28" fillId="0" borderId="0" xfId="0" applyNumberFormat="1" applyFont="1" applyBorder="1" applyAlignment="1">
      <alignment/>
    </xf>
    <xf numFmtId="6" fontId="28" fillId="0" borderId="0" xfId="0" applyNumberFormat="1" applyFont="1" applyBorder="1" applyAlignment="1">
      <alignment/>
    </xf>
    <xf numFmtId="0" fontId="28" fillId="0" borderId="0" xfId="0" applyFont="1" applyBorder="1" applyAlignment="1">
      <alignment horizontal="center"/>
    </xf>
    <xf numFmtId="0" fontId="0" fillId="0" borderId="0" xfId="0" applyFont="1" applyAlignment="1">
      <alignment horizontal="center"/>
    </xf>
    <xf numFmtId="4" fontId="0" fillId="0" borderId="0" xfId="0" applyNumberFormat="1" applyAlignment="1">
      <alignment/>
    </xf>
    <xf numFmtId="4" fontId="26" fillId="35" borderId="18" xfId="0" applyNumberFormat="1" applyFont="1" applyFill="1" applyBorder="1" applyAlignment="1" applyProtection="1">
      <alignment/>
      <protection hidden="1"/>
    </xf>
    <xf numFmtId="2" fontId="3" fillId="35" borderId="18" xfId="0" applyNumberFormat="1" applyFont="1" applyFill="1" applyBorder="1" applyAlignment="1" applyProtection="1">
      <alignment/>
      <protection hidden="1"/>
    </xf>
    <xf numFmtId="2" fontId="0" fillId="0" borderId="15" xfId="0" applyNumberFormat="1" applyBorder="1" applyAlignment="1" applyProtection="1">
      <alignment/>
      <protection hidden="1"/>
    </xf>
    <xf numFmtId="2" fontId="0" fillId="0" borderId="0" xfId="0" applyNumberFormat="1" applyBorder="1" applyAlignment="1" applyProtection="1">
      <alignment/>
      <protection hidden="1"/>
    </xf>
    <xf numFmtId="2" fontId="0" fillId="0" borderId="13" xfId="0" applyNumberFormat="1" applyBorder="1" applyAlignment="1" applyProtection="1">
      <alignment/>
      <protection hidden="1"/>
    </xf>
    <xf numFmtId="2" fontId="0" fillId="0" borderId="18" xfId="0" applyNumberFormat="1" applyBorder="1" applyAlignment="1" applyProtection="1">
      <alignment/>
      <protection hidden="1"/>
    </xf>
    <xf numFmtId="2" fontId="0" fillId="0" borderId="0" xfId="0" applyNumberFormat="1" applyAlignment="1">
      <alignment/>
    </xf>
    <xf numFmtId="0" fontId="0" fillId="33" borderId="22" xfId="0" applyFill="1" applyBorder="1" applyAlignment="1">
      <alignment/>
    </xf>
    <xf numFmtId="0" fontId="0" fillId="33" borderId="23" xfId="0" applyFill="1" applyBorder="1" applyAlignment="1">
      <alignment/>
    </xf>
    <xf numFmtId="0" fontId="27" fillId="33" borderId="22" xfId="0" applyFont="1" applyFill="1" applyBorder="1" applyAlignment="1">
      <alignment horizontal="right"/>
    </xf>
    <xf numFmtId="0" fontId="14" fillId="33" borderId="23" xfId="0" applyFont="1" applyFill="1" applyBorder="1" applyAlignment="1">
      <alignment/>
    </xf>
    <xf numFmtId="0" fontId="27" fillId="33" borderId="26" xfId="0" applyFont="1" applyFill="1" applyBorder="1" applyAlignment="1">
      <alignment horizontal="right"/>
    </xf>
    <xf numFmtId="0" fontId="14" fillId="33" borderId="27" xfId="0" applyFont="1" applyFill="1" applyBorder="1" applyAlignment="1">
      <alignment/>
    </xf>
    <xf numFmtId="0" fontId="0" fillId="33" borderId="27" xfId="0" applyFill="1" applyBorder="1" applyAlignment="1">
      <alignment/>
    </xf>
    <xf numFmtId="0" fontId="0" fillId="33" borderId="28" xfId="0" applyFill="1" applyBorder="1" applyAlignment="1">
      <alignment/>
    </xf>
    <xf numFmtId="0" fontId="30" fillId="0" borderId="0" xfId="0" applyFont="1" applyBorder="1" applyAlignment="1" quotePrefix="1">
      <alignment/>
    </xf>
    <xf numFmtId="0" fontId="28" fillId="0" borderId="0" xfId="0" applyFont="1" applyBorder="1" applyAlignment="1">
      <alignment wrapText="1"/>
    </xf>
    <xf numFmtId="0" fontId="28" fillId="0" borderId="16" xfId="0" applyFont="1" applyBorder="1" applyAlignment="1">
      <alignment wrapText="1"/>
    </xf>
    <xf numFmtId="0" fontId="28" fillId="0" borderId="16" xfId="0" applyFont="1" applyBorder="1" applyAlignment="1">
      <alignment horizontal="center"/>
    </xf>
    <xf numFmtId="0" fontId="28" fillId="0" borderId="18" xfId="0" applyFont="1" applyBorder="1" applyAlignment="1">
      <alignment horizontal="center"/>
    </xf>
    <xf numFmtId="4" fontId="28" fillId="0" borderId="0" xfId="0" applyNumberFormat="1" applyFont="1" applyBorder="1" applyAlignment="1">
      <alignment horizontal="center"/>
    </xf>
    <xf numFmtId="0" fontId="28" fillId="0" borderId="0" xfId="0" applyFont="1" applyBorder="1" applyAlignment="1">
      <alignment/>
    </xf>
    <xf numFmtId="0" fontId="28" fillId="0" borderId="10" xfId="0" applyFont="1" applyBorder="1" applyAlignment="1">
      <alignment/>
    </xf>
    <xf numFmtId="0" fontId="8" fillId="0" borderId="0" xfId="0" applyFont="1" applyBorder="1" applyAlignment="1">
      <alignment horizontal="right" wrapText="1"/>
    </xf>
    <xf numFmtId="0" fontId="0" fillId="0" borderId="0" xfId="0" applyBorder="1" applyAlignment="1">
      <alignment horizontal="right" wrapText="1"/>
    </xf>
    <xf numFmtId="0" fontId="8" fillId="0" borderId="0" xfId="0" applyFont="1" applyAlignment="1">
      <alignment/>
    </xf>
    <xf numFmtId="6" fontId="28" fillId="0" borderId="0" xfId="0" applyNumberFormat="1" applyFont="1" applyBorder="1" applyAlignment="1">
      <alignment horizontal="left" wrapText="1"/>
    </xf>
    <xf numFmtId="0" fontId="28" fillId="0" borderId="0" xfId="0" applyFont="1" applyBorder="1" applyAlignment="1">
      <alignment horizontal="left" wrapText="1"/>
    </xf>
    <xf numFmtId="0" fontId="8" fillId="0" borderId="0" xfId="0" applyFont="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0" fillId="0" borderId="0" xfId="0" applyNumberFormat="1" applyAlignment="1">
      <alignment/>
    </xf>
    <xf numFmtId="0" fontId="30" fillId="0" borderId="16" xfId="0" applyFont="1" applyBorder="1" applyAlignment="1" quotePrefix="1">
      <alignment/>
    </xf>
    <xf numFmtId="171" fontId="0" fillId="0" borderId="0" xfId="0" applyNumberFormat="1" applyAlignment="1">
      <alignment/>
    </xf>
    <xf numFmtId="3" fontId="9" fillId="0" borderId="0" xfId="0" applyNumberFormat="1" applyFont="1" applyBorder="1" applyAlignment="1">
      <alignment/>
    </xf>
    <xf numFmtId="10" fontId="0" fillId="0" borderId="0" xfId="0" applyNumberFormat="1" applyAlignment="1">
      <alignment/>
    </xf>
    <xf numFmtId="6" fontId="28" fillId="0" borderId="16" xfId="0" applyNumberFormat="1" applyFont="1" applyBorder="1" applyAlignment="1">
      <alignment/>
    </xf>
    <xf numFmtId="9" fontId="28" fillId="0" borderId="16" xfId="0" applyNumberFormat="1" applyFont="1" applyBorder="1" applyAlignment="1">
      <alignment/>
    </xf>
    <xf numFmtId="6" fontId="28" fillId="0" borderId="16" xfId="0" applyNumberFormat="1" applyFont="1" applyBorder="1" applyAlignment="1">
      <alignment horizontal="left" wrapText="1"/>
    </xf>
    <xf numFmtId="0" fontId="28" fillId="0" borderId="16" xfId="0" applyFont="1" applyBorder="1" applyAlignment="1">
      <alignment horizontal="left" wrapText="1"/>
    </xf>
    <xf numFmtId="0" fontId="28" fillId="0" borderId="17" xfId="0" applyFont="1" applyBorder="1" applyAlignment="1">
      <alignment/>
    </xf>
    <xf numFmtId="4" fontId="28" fillId="0" borderId="10" xfId="0" applyNumberFormat="1" applyFont="1" applyBorder="1" applyAlignment="1">
      <alignment horizontal="center"/>
    </xf>
    <xf numFmtId="0" fontId="0" fillId="0" borderId="0" xfId="0" applyBorder="1" applyAlignment="1">
      <alignment horizontal="center"/>
    </xf>
    <xf numFmtId="0" fontId="28" fillId="0" borderId="0" xfId="0" applyFont="1" applyBorder="1" applyAlignment="1">
      <alignment vertical="top"/>
    </xf>
    <xf numFmtId="0" fontId="28" fillId="0" borderId="10" xfId="0" applyFont="1" applyBorder="1" applyAlignment="1">
      <alignment horizontal="center"/>
    </xf>
    <xf numFmtId="0" fontId="0" fillId="0" borderId="18" xfId="0" applyBorder="1" applyAlignment="1">
      <alignment/>
    </xf>
    <xf numFmtId="0" fontId="33" fillId="0" borderId="0" xfId="0" applyFont="1" applyBorder="1" applyAlignment="1">
      <alignment horizontal="center"/>
    </xf>
    <xf numFmtId="0" fontId="28" fillId="0" borderId="10" xfId="0" applyFont="1" applyBorder="1" applyAlignment="1">
      <alignment vertical="top"/>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34" borderId="31" xfId="0" applyFill="1" applyBorder="1" applyAlignment="1">
      <alignment/>
    </xf>
    <xf numFmtId="0" fontId="0" fillId="34" borderId="32" xfId="0" applyFill="1" applyBorder="1" applyAlignment="1">
      <alignment/>
    </xf>
    <xf numFmtId="0" fontId="15" fillId="34" borderId="0" xfId="0" applyFont="1" applyFill="1" applyBorder="1" applyAlignment="1">
      <alignment horizontal="center"/>
    </xf>
    <xf numFmtId="0" fontId="12" fillId="0" borderId="24" xfId="0" applyFont="1" applyBorder="1" applyAlignment="1">
      <alignment/>
    </xf>
    <xf numFmtId="2" fontId="12" fillId="0" borderId="24" xfId="0" applyNumberFormat="1" applyFont="1" applyBorder="1" applyAlignment="1">
      <alignment/>
    </xf>
    <xf numFmtId="3" fontId="3" fillId="35" borderId="33" xfId="0" applyNumberFormat="1" applyFont="1" applyFill="1" applyBorder="1" applyAlignment="1">
      <alignment/>
    </xf>
    <xf numFmtId="3" fontId="0" fillId="0" borderId="18" xfId="0" applyNumberFormat="1" applyBorder="1" applyAlignment="1" applyProtection="1">
      <alignment/>
      <protection hidden="1"/>
    </xf>
    <xf numFmtId="3" fontId="0" fillId="0" borderId="0" xfId="0" applyNumberFormat="1" applyBorder="1" applyAlignment="1" applyProtection="1">
      <alignment/>
      <protection hidden="1"/>
    </xf>
    <xf numFmtId="4" fontId="0" fillId="0" borderId="18" xfId="0" applyNumberFormat="1" applyBorder="1" applyAlignment="1" applyProtection="1">
      <alignment/>
      <protection hidden="1"/>
    </xf>
    <xf numFmtId="4" fontId="0" fillId="0" borderId="0" xfId="0" applyNumberFormat="1" applyBorder="1" applyAlignment="1" applyProtection="1">
      <alignment/>
      <protection hidden="1"/>
    </xf>
    <xf numFmtId="4" fontId="13" fillId="38" borderId="15" xfId="0" applyNumberFormat="1" applyFont="1" applyFill="1" applyBorder="1" applyAlignment="1" applyProtection="1">
      <alignment horizontal="center"/>
      <protection hidden="1"/>
    </xf>
    <xf numFmtId="4" fontId="13" fillId="38" borderId="16" xfId="0" applyNumberFormat="1" applyFont="1" applyFill="1" applyBorder="1" applyAlignment="1" applyProtection="1">
      <alignment horizontal="center"/>
      <protection hidden="1"/>
    </xf>
    <xf numFmtId="4" fontId="12" fillId="35" borderId="18" xfId="0" applyNumberFormat="1" applyFont="1" applyFill="1" applyBorder="1" applyAlignment="1" applyProtection="1">
      <alignment horizontal="center"/>
      <protection hidden="1"/>
    </xf>
    <xf numFmtId="0" fontId="12" fillId="35" borderId="0" xfId="0" applyFont="1" applyFill="1" applyBorder="1" applyAlignment="1" applyProtection="1">
      <alignment horizontal="center"/>
      <protection hidden="1"/>
    </xf>
    <xf numFmtId="4" fontId="28" fillId="0" borderId="0" xfId="0" applyNumberFormat="1" applyFont="1" applyBorder="1" applyAlignment="1">
      <alignment horizontal="center"/>
    </xf>
    <xf numFmtId="4" fontId="12" fillId="35" borderId="15" xfId="0" applyNumberFormat="1" applyFont="1" applyFill="1" applyBorder="1" applyAlignment="1" applyProtection="1">
      <alignment horizontal="center"/>
      <protection hidden="1"/>
    </xf>
    <xf numFmtId="0" fontId="12" fillId="35" borderId="16" xfId="0" applyFont="1" applyFill="1" applyBorder="1" applyAlignment="1" applyProtection="1">
      <alignment horizontal="center"/>
      <protection hidden="1"/>
    </xf>
    <xf numFmtId="0" fontId="9" fillId="0" borderId="0" xfId="0" applyFont="1" applyAlignment="1">
      <alignment horizontal="center"/>
    </xf>
    <xf numFmtId="0" fontId="9" fillId="0" borderId="16" xfId="0" applyFont="1" applyBorder="1" applyAlignment="1">
      <alignment horizontal="center"/>
    </xf>
    <xf numFmtId="0" fontId="9" fillId="0" borderId="16" xfId="0" applyFont="1" applyBorder="1" applyAlignment="1">
      <alignment/>
    </xf>
    <xf numFmtId="4" fontId="13" fillId="38" borderId="16" xfId="0" applyNumberFormat="1" applyFont="1" applyFill="1" applyBorder="1" applyAlignment="1" applyProtection="1">
      <alignment/>
      <protection hidden="1"/>
    </xf>
    <xf numFmtId="4" fontId="13" fillId="38" borderId="17" xfId="0" applyNumberFormat="1" applyFont="1" applyFill="1" applyBorder="1" applyAlignment="1" applyProtection="1">
      <alignment/>
      <protection hidden="1"/>
    </xf>
    <xf numFmtId="4" fontId="13" fillId="38" borderId="0" xfId="0" applyNumberFormat="1" applyFont="1" applyFill="1" applyBorder="1" applyAlignment="1" applyProtection="1">
      <alignment horizontal="center"/>
      <protection hidden="1"/>
    </xf>
    <xf numFmtId="4" fontId="13" fillId="38" borderId="10" xfId="0" applyNumberFormat="1" applyFont="1" applyFill="1" applyBorder="1" applyAlignment="1" applyProtection="1">
      <alignment horizontal="center"/>
      <protection hidden="1"/>
    </xf>
    <xf numFmtId="3" fontId="3" fillId="34" borderId="33" xfId="0" applyNumberFormat="1" applyFont="1" applyFill="1" applyBorder="1" applyAlignment="1" applyProtection="1">
      <alignment/>
      <protection locked="0"/>
    </xf>
    <xf numFmtId="3" fontId="3" fillId="34" borderId="34" xfId="0" applyNumberFormat="1" applyFont="1" applyFill="1" applyBorder="1" applyAlignment="1" applyProtection="1">
      <alignment/>
      <protection locked="0"/>
    </xf>
    <xf numFmtId="4" fontId="13" fillId="38" borderId="18" xfId="0" applyNumberFormat="1" applyFont="1" applyFill="1" applyBorder="1" applyAlignment="1" applyProtection="1">
      <alignment horizontal="center"/>
      <protection hidden="1"/>
    </xf>
    <xf numFmtId="0" fontId="3" fillId="34" borderId="16" xfId="0" applyFont="1" applyFill="1" applyBorder="1" applyAlignment="1" applyProtection="1">
      <alignment horizontal="center"/>
      <protection locked="0"/>
    </xf>
    <xf numFmtId="164" fontId="3" fillId="34" borderId="16" xfId="0" applyNumberFormat="1" applyFont="1" applyFill="1" applyBorder="1" applyAlignment="1" applyProtection="1">
      <alignment horizontal="center"/>
      <protection locked="0"/>
    </xf>
    <xf numFmtId="0" fontId="5" fillId="0" borderId="0" xfId="0" applyFont="1" applyAlignment="1">
      <alignment horizontal="center" vertical="center"/>
    </xf>
    <xf numFmtId="3" fontId="3" fillId="35" borderId="33" xfId="0" applyNumberFormat="1" applyFont="1" applyFill="1" applyBorder="1" applyAlignment="1">
      <alignment vertical="center"/>
    </xf>
    <xf numFmtId="0" fontId="21" fillId="39" borderId="35" xfId="0" applyFont="1" applyFill="1" applyBorder="1" applyAlignment="1">
      <alignment horizontal="center"/>
    </xf>
    <xf numFmtId="0" fontId="21" fillId="39" borderId="36" xfId="0" applyFont="1" applyFill="1" applyBorder="1" applyAlignment="1">
      <alignment horizontal="center"/>
    </xf>
    <xf numFmtId="0" fontId="21" fillId="39" borderId="37" xfId="0" applyFont="1" applyFill="1" applyBorder="1" applyAlignment="1">
      <alignment horizontal="center"/>
    </xf>
    <xf numFmtId="0" fontId="10" fillId="0" borderId="13" xfId="0" applyFont="1" applyBorder="1" applyAlignment="1">
      <alignment horizontal="center"/>
    </xf>
    <xf numFmtId="0" fontId="0" fillId="0" borderId="25" xfId="0" applyBorder="1" applyAlignment="1">
      <alignment horizontal="center"/>
    </xf>
    <xf numFmtId="0" fontId="0" fillId="0" borderId="14" xfId="0" applyBorder="1" applyAlignment="1">
      <alignment horizontal="center"/>
    </xf>
    <xf numFmtId="9" fontId="3" fillId="35" borderId="33" xfId="0" applyNumberFormat="1" applyFont="1" applyFill="1" applyBorder="1" applyAlignment="1">
      <alignment/>
    </xf>
    <xf numFmtId="0" fontId="10" fillId="0" borderId="18" xfId="0" applyFon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4" fontId="3" fillId="35" borderId="0" xfId="0" applyNumberFormat="1" applyFont="1" applyFill="1" applyBorder="1" applyAlignment="1">
      <alignment wrapText="1"/>
    </xf>
    <xf numFmtId="0" fontId="0" fillId="35" borderId="38" xfId="0" applyFill="1" applyBorder="1" applyAlignment="1">
      <alignment wrapText="1"/>
    </xf>
    <xf numFmtId="4" fontId="3" fillId="35" borderId="39" xfId="0" applyNumberFormat="1" applyFont="1" applyFill="1" applyBorder="1" applyAlignment="1">
      <alignment wrapText="1"/>
    </xf>
    <xf numFmtId="0" fontId="0" fillId="35" borderId="40" xfId="0" applyFill="1" applyBorder="1" applyAlignment="1">
      <alignment wrapText="1"/>
    </xf>
    <xf numFmtId="0" fontId="20" fillId="33" borderId="13" xfId="0" applyFont="1" applyFill="1" applyBorder="1" applyAlignment="1">
      <alignment horizontal="center" wrapText="1"/>
    </xf>
    <xf numFmtId="0" fontId="20" fillId="33" borderId="25" xfId="0" applyFont="1" applyFill="1" applyBorder="1" applyAlignment="1">
      <alignment horizontal="center" wrapText="1"/>
    </xf>
    <xf numFmtId="0" fontId="20" fillId="33" borderId="14" xfId="0" applyFont="1" applyFill="1" applyBorder="1" applyAlignment="1">
      <alignment horizontal="center" wrapText="1"/>
    </xf>
    <xf numFmtId="0" fontId="0" fillId="37" borderId="0" xfId="0" applyFill="1" applyBorder="1" applyAlignment="1">
      <alignment horizontal="center" wrapText="1"/>
    </xf>
    <xf numFmtId="0" fontId="22" fillId="0" borderId="0" xfId="0" applyFont="1" applyAlignment="1">
      <alignment wrapText="1"/>
    </xf>
    <xf numFmtId="4" fontId="3" fillId="35" borderId="25" xfId="0" applyNumberFormat="1" applyFont="1" applyFill="1" applyBorder="1" applyAlignment="1">
      <alignment horizontal="center"/>
    </xf>
    <xf numFmtId="0" fontId="8" fillId="0" borderId="0" xfId="0" applyFont="1" applyBorder="1" applyAlignment="1">
      <alignment horizontal="right" wrapText="1"/>
    </xf>
    <xf numFmtId="0" fontId="0" fillId="0" borderId="0" xfId="0" applyAlignment="1">
      <alignment horizontal="right" wrapText="1"/>
    </xf>
    <xf numFmtId="0" fontId="22" fillId="0" borderId="0" xfId="0" applyFont="1" applyAlignment="1">
      <alignment/>
    </xf>
    <xf numFmtId="6" fontId="28" fillId="0" borderId="18" xfId="0" applyNumberFormat="1" applyFont="1" applyBorder="1" applyAlignment="1">
      <alignment horizontal="left"/>
    </xf>
    <xf numFmtId="0" fontId="28" fillId="0" borderId="0" xfId="0" applyFont="1" applyBorder="1" applyAlignment="1">
      <alignment horizontal="left"/>
    </xf>
    <xf numFmtId="0" fontId="8" fillId="0" borderId="0" xfId="0" applyFont="1" applyAlignment="1">
      <alignment horizontal="center" vertical="center" wrapText="1"/>
    </xf>
    <xf numFmtId="0" fontId="21" fillId="39" borderId="41" xfId="0" applyFont="1" applyFill="1" applyBorder="1" applyAlignment="1">
      <alignment horizontal="center" vertical="top" wrapText="1"/>
    </xf>
    <xf numFmtId="0" fontId="21" fillId="39" borderId="0" xfId="0" applyFont="1" applyFill="1" applyBorder="1" applyAlignment="1">
      <alignment wrapText="1"/>
    </xf>
    <xf numFmtId="0" fontId="21" fillId="39" borderId="42" xfId="0" applyFont="1" applyFill="1" applyBorder="1" applyAlignment="1">
      <alignment wrapText="1"/>
    </xf>
    <xf numFmtId="0" fontId="21" fillId="39" borderId="43" xfId="0" applyFont="1" applyFill="1" applyBorder="1" applyAlignment="1">
      <alignment wrapText="1"/>
    </xf>
    <xf numFmtId="0" fontId="21" fillId="39" borderId="44" xfId="0" applyFont="1" applyFill="1" applyBorder="1" applyAlignment="1">
      <alignment wrapText="1"/>
    </xf>
    <xf numFmtId="0" fontId="21" fillId="39" borderId="45" xfId="0" applyFont="1" applyFill="1" applyBorder="1" applyAlignment="1">
      <alignment wrapText="1"/>
    </xf>
    <xf numFmtId="6" fontId="28" fillId="0" borderId="0" xfId="0" applyNumberFormat="1" applyFont="1" applyBorder="1" applyAlignment="1">
      <alignment horizontal="right"/>
    </xf>
    <xf numFmtId="0" fontId="28" fillId="0" borderId="0" xfId="0" applyFont="1" applyBorder="1" applyAlignment="1">
      <alignment horizontal="right"/>
    </xf>
    <xf numFmtId="0" fontId="21" fillId="39" borderId="35" xfId="0" applyFont="1" applyFill="1" applyBorder="1" applyAlignment="1">
      <alignment horizontal="center" vertical="center" wrapText="1"/>
    </xf>
    <xf numFmtId="0" fontId="21" fillId="39" borderId="36" xfId="0" applyFont="1" applyFill="1" applyBorder="1" applyAlignment="1">
      <alignment wrapText="1"/>
    </xf>
    <xf numFmtId="0" fontId="21" fillId="39" borderId="37" xfId="0" applyFont="1" applyFill="1" applyBorder="1" applyAlignment="1">
      <alignment wrapText="1"/>
    </xf>
    <xf numFmtId="0" fontId="0" fillId="0" borderId="0" xfId="0" applyBorder="1" applyAlignment="1">
      <alignment horizontal="right" wrapText="1"/>
    </xf>
    <xf numFmtId="0" fontId="22" fillId="0" borderId="0" xfId="0" applyFont="1" applyAlignment="1">
      <alignment horizontal="right" wrapText="1"/>
    </xf>
    <xf numFmtId="0" fontId="3" fillId="34" borderId="16" xfId="0" applyFont="1" applyFill="1" applyBorder="1" applyAlignment="1" applyProtection="1">
      <alignment horizontal="center" vertical="center"/>
      <protection locked="0"/>
    </xf>
    <xf numFmtId="0" fontId="10" fillId="0" borderId="0" xfId="0" applyFont="1" applyBorder="1" applyAlignment="1">
      <alignment horizontal="center"/>
    </xf>
    <xf numFmtId="0" fontId="10" fillId="0" borderId="10" xfId="0" applyFont="1" applyBorder="1" applyAlignment="1">
      <alignment horizontal="center"/>
    </xf>
    <xf numFmtId="0" fontId="0" fillId="37" borderId="0" xfId="0" applyFill="1" applyBorder="1" applyAlignment="1">
      <alignment wrapText="1"/>
    </xf>
    <xf numFmtId="0" fontId="0" fillId="37" borderId="38" xfId="0" applyFill="1" applyBorder="1" applyAlignment="1">
      <alignment wrapText="1"/>
    </xf>
    <xf numFmtId="0" fontId="33" fillId="0" borderId="0" xfId="0" applyFont="1" applyBorder="1" applyAlignment="1">
      <alignment horizontal="center"/>
    </xf>
    <xf numFmtId="0" fontId="34" fillId="0" borderId="0" xfId="0" applyFont="1" applyBorder="1" applyAlignment="1">
      <alignment/>
    </xf>
    <xf numFmtId="4" fontId="3" fillId="34" borderId="0" xfId="0" applyNumberFormat="1" applyFont="1" applyFill="1" applyBorder="1" applyAlignment="1" applyProtection="1">
      <alignment wrapText="1"/>
      <protection locked="0"/>
    </xf>
    <xf numFmtId="0" fontId="0" fillId="34" borderId="0" xfId="0" applyFill="1" applyBorder="1" applyAlignment="1" applyProtection="1">
      <alignment wrapText="1"/>
      <protection locked="0"/>
    </xf>
    <xf numFmtId="4" fontId="3" fillId="34" borderId="39" xfId="0" applyNumberFormat="1" applyFont="1" applyFill="1" applyBorder="1" applyAlignment="1" applyProtection="1">
      <alignment wrapText="1"/>
      <protection locked="0"/>
    </xf>
    <xf numFmtId="0" fontId="0" fillId="34" borderId="39" xfId="0" applyFill="1" applyBorder="1" applyAlignment="1" applyProtection="1">
      <alignment wrapText="1"/>
      <protection locked="0"/>
    </xf>
    <xf numFmtId="0" fontId="0" fillId="0" borderId="0" xfId="0" applyBorder="1" applyAlignment="1" applyProtection="1">
      <alignment horizontal="center"/>
      <protection hidden="1"/>
    </xf>
    <xf numFmtId="6" fontId="28" fillId="0" borderId="16" xfId="0" applyNumberFormat="1" applyFont="1" applyBorder="1" applyAlignment="1">
      <alignment horizontal="right" vertical="top"/>
    </xf>
    <xf numFmtId="0" fontId="28" fillId="0" borderId="16" xfId="0" applyFont="1" applyBorder="1" applyAlignment="1">
      <alignment horizontal="right" vertical="top"/>
    </xf>
    <xf numFmtId="6" fontId="28" fillId="0" borderId="15" xfId="0" applyNumberFormat="1" applyFont="1" applyBorder="1" applyAlignment="1">
      <alignment horizontal="left"/>
    </xf>
    <xf numFmtId="0" fontId="28" fillId="0" borderId="16" xfId="0" applyFont="1" applyBorder="1" applyAlignment="1">
      <alignment horizontal="left"/>
    </xf>
    <xf numFmtId="0" fontId="18" fillId="33" borderId="13" xfId="0" applyFont="1" applyFill="1" applyBorder="1" applyAlignment="1">
      <alignment vertical="top" wrapText="1"/>
    </xf>
    <xf numFmtId="0" fontId="0" fillId="33" borderId="25" xfId="0" applyFill="1" applyBorder="1" applyAlignment="1">
      <alignment vertical="top" wrapText="1"/>
    </xf>
    <xf numFmtId="0" fontId="0" fillId="33" borderId="14" xfId="0" applyFill="1" applyBorder="1" applyAlignment="1">
      <alignment vertical="top" wrapText="1"/>
    </xf>
    <xf numFmtId="0" fontId="0" fillId="33" borderId="18" xfId="0" applyFill="1" applyBorder="1" applyAlignment="1">
      <alignment vertical="top" wrapText="1"/>
    </xf>
    <xf numFmtId="0" fontId="0" fillId="33" borderId="0" xfId="0" applyFill="1" applyBorder="1" applyAlignment="1">
      <alignment vertical="top" wrapText="1"/>
    </xf>
    <xf numFmtId="0" fontId="0" fillId="33" borderId="10" xfId="0" applyFill="1" applyBorder="1" applyAlignment="1">
      <alignment vertical="top" wrapText="1"/>
    </xf>
    <xf numFmtId="0" fontId="19" fillId="33" borderId="25" xfId="0" applyFont="1" applyFill="1" applyBorder="1" applyAlignment="1">
      <alignment vertical="top" wrapText="1"/>
    </xf>
    <xf numFmtId="0" fontId="0" fillId="0" borderId="25" xfId="0" applyBorder="1" applyAlignment="1">
      <alignment vertical="top" wrapText="1"/>
    </xf>
    <xf numFmtId="0" fontId="0" fillId="0" borderId="14" xfId="0" applyBorder="1" applyAlignment="1">
      <alignment vertical="top" wrapText="1"/>
    </xf>
    <xf numFmtId="0" fontId="19" fillId="33" borderId="18" xfId="0" applyFont="1" applyFill="1" applyBorder="1" applyAlignment="1">
      <alignment vertical="top" wrapText="1"/>
    </xf>
    <xf numFmtId="0" fontId="19" fillId="33" borderId="0" xfId="0" applyFont="1" applyFill="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18" xfId="0" applyBorder="1" applyAlignment="1">
      <alignment vertical="top" wrapText="1"/>
    </xf>
    <xf numFmtId="4" fontId="4" fillId="33" borderId="19"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 fontId="4" fillId="34" borderId="0" xfId="0" applyNumberFormat="1" applyFont="1" applyFill="1" applyBorder="1" applyAlignment="1">
      <alignment horizontal="center"/>
    </xf>
    <xf numFmtId="4" fontId="4" fillId="35" borderId="0" xfId="0" applyNumberFormat="1" applyFont="1" applyFill="1" applyBorder="1" applyAlignment="1">
      <alignment horizontal="center"/>
    </xf>
    <xf numFmtId="0" fontId="2" fillId="33" borderId="18" xfId="0" applyFont="1" applyFill="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7" fillId="39" borderId="41" xfId="0" applyFont="1" applyFill="1" applyBorder="1" applyAlignment="1">
      <alignment horizontal="center" vertical="center" wrapText="1"/>
    </xf>
    <xf numFmtId="0" fontId="7" fillId="39" borderId="0" xfId="0" applyFont="1" applyFill="1" applyBorder="1" applyAlignment="1">
      <alignment horizontal="center" vertical="center" wrapText="1"/>
    </xf>
    <xf numFmtId="0" fontId="7" fillId="39" borderId="42" xfId="0" applyFont="1" applyFill="1" applyBorder="1" applyAlignment="1">
      <alignment horizontal="center" vertical="center" wrapText="1"/>
    </xf>
    <xf numFmtId="4" fontId="3" fillId="35" borderId="38" xfId="0" applyNumberFormat="1" applyFont="1" applyFill="1" applyBorder="1" applyAlignment="1">
      <alignment wrapText="1"/>
    </xf>
    <xf numFmtId="0" fontId="24" fillId="37" borderId="46" xfId="0" applyFont="1" applyFill="1" applyBorder="1" applyAlignment="1">
      <alignment horizontal="center" vertical="center" wrapText="1"/>
    </xf>
    <xf numFmtId="0" fontId="24" fillId="37" borderId="47" xfId="0" applyFont="1" applyFill="1" applyBorder="1" applyAlignment="1">
      <alignment horizontal="center" vertical="center" wrapText="1"/>
    </xf>
    <xf numFmtId="0" fontId="24" fillId="37" borderId="48" xfId="0" applyFont="1" applyFill="1" applyBorder="1" applyAlignment="1">
      <alignment horizontal="center" vertical="center" wrapText="1"/>
    </xf>
    <xf numFmtId="0" fontId="24" fillId="37" borderId="29" xfId="0" applyFont="1" applyFill="1" applyBorder="1" applyAlignment="1">
      <alignment horizontal="center" vertical="center" wrapText="1"/>
    </xf>
    <xf numFmtId="0" fontId="24" fillId="37" borderId="0" xfId="0" applyFont="1" applyFill="1" applyBorder="1" applyAlignment="1">
      <alignment horizontal="center" vertical="center" wrapText="1"/>
    </xf>
    <xf numFmtId="0" fontId="24" fillId="37" borderId="38" xfId="0" applyFont="1" applyFill="1" applyBorder="1" applyAlignment="1">
      <alignment horizontal="center" vertical="center" wrapText="1"/>
    </xf>
    <xf numFmtId="0" fontId="0" fillId="37" borderId="39" xfId="0" applyFill="1" applyBorder="1" applyAlignment="1">
      <alignment horizontal="center" wrapText="1"/>
    </xf>
    <xf numFmtId="0" fontId="0" fillId="37" borderId="38" xfId="0" applyFill="1" applyBorder="1" applyAlignment="1">
      <alignment horizontal="center" wrapText="1"/>
    </xf>
    <xf numFmtId="0" fontId="16" fillId="39" borderId="41" xfId="0" applyFont="1" applyFill="1" applyBorder="1" applyAlignment="1">
      <alignment horizontal="center" vertical="center" wrapText="1"/>
    </xf>
    <xf numFmtId="0" fontId="16" fillId="39" borderId="0" xfId="0" applyFont="1" applyFill="1" applyBorder="1" applyAlignment="1">
      <alignment horizontal="center" vertical="center" wrapText="1"/>
    </xf>
    <xf numFmtId="0" fontId="16" fillId="39" borderId="42" xfId="0" applyFont="1" applyFill="1" applyBorder="1" applyAlignment="1">
      <alignment horizontal="center" vertical="center" wrapText="1"/>
    </xf>
    <xf numFmtId="0" fontId="23" fillId="39" borderId="41" xfId="0" applyFont="1" applyFill="1" applyBorder="1" applyAlignment="1">
      <alignment horizontal="center" vertical="center" wrapText="1"/>
    </xf>
    <xf numFmtId="0" fontId="9" fillId="39" borderId="0" xfId="0" applyFont="1" applyFill="1" applyBorder="1" applyAlignment="1">
      <alignment horizontal="center" vertical="center" wrapText="1"/>
    </xf>
    <xf numFmtId="0" fontId="9" fillId="39" borderId="42"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43" xfId="0" applyFont="1" applyFill="1" applyBorder="1" applyAlignment="1">
      <alignment horizontal="center" vertical="center" wrapText="1"/>
    </xf>
    <xf numFmtId="0" fontId="9" fillId="39" borderId="44" xfId="0" applyFont="1" applyFill="1" applyBorder="1" applyAlignment="1">
      <alignment horizontal="center" vertical="center" wrapText="1"/>
    </xf>
    <xf numFmtId="0" fontId="9" fillId="39" borderId="45" xfId="0" applyFont="1" applyFill="1" applyBorder="1" applyAlignment="1">
      <alignment horizontal="center" vertical="center" wrapText="1"/>
    </xf>
    <xf numFmtId="0" fontId="21" fillId="39" borderId="41" xfId="0" applyFont="1" applyFill="1" applyBorder="1" applyAlignment="1">
      <alignment horizontal="center" wrapText="1"/>
    </xf>
    <xf numFmtId="0" fontId="0" fillId="39" borderId="0" xfId="0" applyFill="1" applyAlignment="1">
      <alignment horizontal="center" wrapText="1"/>
    </xf>
    <xf numFmtId="0" fontId="0" fillId="39" borderId="42" xfId="0" applyFill="1" applyBorder="1" applyAlignment="1">
      <alignment horizontal="center" wrapText="1"/>
    </xf>
    <xf numFmtId="0" fontId="0" fillId="39" borderId="41" xfId="0" applyFill="1" applyBorder="1" applyAlignment="1">
      <alignment horizontal="center" wrapText="1"/>
    </xf>
    <xf numFmtId="0" fontId="0" fillId="0" borderId="0" xfId="0" applyAlignment="1">
      <alignment/>
    </xf>
    <xf numFmtId="9" fontId="3" fillId="35" borderId="11" xfId="0" applyNumberFormat="1" applyFont="1" applyFill="1" applyBorder="1" applyAlignment="1">
      <alignment horizontal="center" vertical="center" wrapText="1"/>
    </xf>
    <xf numFmtId="0" fontId="0" fillId="0" borderId="33" xfId="0" applyBorder="1" applyAlignment="1">
      <alignment horizontal="center" vertical="center" wrapText="1"/>
    </xf>
    <xf numFmtId="0" fontId="0" fillId="0" borderId="12" xfId="0" applyBorder="1" applyAlignment="1">
      <alignment horizontal="center" vertical="center" wrapText="1"/>
    </xf>
    <xf numFmtId="3" fontId="3" fillId="35" borderId="25" xfId="0" applyNumberFormat="1" applyFont="1" applyFill="1" applyBorder="1" applyAlignment="1">
      <alignment/>
    </xf>
    <xf numFmtId="1" fontId="3" fillId="35" borderId="33" xfId="0" applyNumberFormat="1" applyFont="1" applyFill="1" applyBorder="1" applyAlignment="1">
      <alignment horizontal="center" vertical="center" wrapText="1"/>
    </xf>
    <xf numFmtId="1" fontId="0" fillId="0" borderId="33" xfId="0" applyNumberFormat="1" applyBorder="1" applyAlignment="1">
      <alignment horizontal="center" vertical="center" wrapText="1"/>
    </xf>
    <xf numFmtId="1" fontId="0" fillId="0" borderId="12" xfId="0" applyNumberFormat="1" applyBorder="1" applyAlignment="1">
      <alignment horizontal="center" vertical="center" wrapText="1"/>
    </xf>
    <xf numFmtId="0" fontId="28" fillId="0" borderId="16" xfId="0" applyFont="1" applyBorder="1" applyAlignment="1">
      <alignment horizontal="center" wrapText="1"/>
    </xf>
    <xf numFmtId="0" fontId="17" fillId="0" borderId="0" xfId="0" applyFont="1" applyAlignment="1">
      <alignment horizontal="right"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0" fillId="0" borderId="0" xfId="0" applyAlignment="1">
      <alignment horizontal="left" wrapText="1"/>
    </xf>
    <xf numFmtId="0" fontId="31" fillId="0" borderId="18" xfId="0" applyFont="1" applyBorder="1" applyAlignment="1">
      <alignment horizontal="center"/>
    </xf>
    <xf numFmtId="0" fontId="31" fillId="0" borderId="0" xfId="0" applyFont="1" applyBorder="1" applyAlignment="1">
      <alignment horizontal="center"/>
    </xf>
    <xf numFmtId="0" fontId="31" fillId="0" borderId="10" xfId="0" applyFont="1" applyBorder="1" applyAlignment="1">
      <alignment horizontal="center"/>
    </xf>
    <xf numFmtId="0" fontId="28" fillId="0" borderId="18" xfId="0" applyFont="1" applyBorder="1" applyAlignment="1">
      <alignment horizontal="center" wrapText="1"/>
    </xf>
    <xf numFmtId="0" fontId="28" fillId="0" borderId="0" xfId="0" applyFont="1" applyBorder="1" applyAlignment="1">
      <alignment horizontal="center" wrapText="1"/>
    </xf>
    <xf numFmtId="0" fontId="28" fillId="0" borderId="0" xfId="0" applyFont="1" applyBorder="1" applyAlignment="1">
      <alignment wrapText="1"/>
    </xf>
    <xf numFmtId="0" fontId="28" fillId="0" borderId="15" xfId="0" applyFont="1" applyBorder="1" applyAlignment="1">
      <alignment horizontal="center" wrapText="1"/>
    </xf>
    <xf numFmtId="0" fontId="28" fillId="0" borderId="16" xfId="0" applyFont="1" applyBorder="1" applyAlignment="1">
      <alignment wrapText="1"/>
    </xf>
    <xf numFmtId="0" fontId="10" fillId="0" borderId="25" xfId="0" applyFont="1" applyBorder="1" applyAlignment="1">
      <alignment horizontal="center"/>
    </xf>
    <xf numFmtId="0" fontId="10" fillId="0" borderId="14" xfId="0" applyFont="1" applyBorder="1" applyAlignment="1">
      <alignment horizontal="center"/>
    </xf>
    <xf numFmtId="0" fontId="8"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ss.gov/courts/childsupport/" TargetMode="External" /><Relationship Id="rId2" Type="http://schemas.openxmlformats.org/officeDocument/2006/relationships/hyperlink" Target="http://www.mcfm.org/" TargetMode="External" /><Relationship Id="rId3" Type="http://schemas.openxmlformats.org/officeDocument/2006/relationships/hyperlink" Target="http://www.mass.gov/courts/childsupport/"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T204"/>
  <sheetViews>
    <sheetView showGridLines="0" tabSelected="1" zoomScale="85" zoomScaleNormal="85" zoomScalePageLayoutView="0" workbookViewId="0" topLeftCell="A1">
      <selection activeCell="A1" sqref="A1"/>
    </sheetView>
  </sheetViews>
  <sheetFormatPr defaultColWidth="9.140625" defaultRowHeight="12.75"/>
  <cols>
    <col min="1" max="1" width="2.140625" style="0" bestFit="1" customWidth="1"/>
    <col min="2" max="2" width="3.421875" style="0" bestFit="1" customWidth="1"/>
    <col min="3" max="3" width="3.28125" style="0" bestFit="1" customWidth="1"/>
    <col min="4" max="4" width="3.140625" style="0" bestFit="1" customWidth="1"/>
    <col min="5" max="6" width="3.57421875" style="0" bestFit="1" customWidth="1"/>
    <col min="7" max="7" width="1.57421875" style="0" bestFit="1" customWidth="1"/>
    <col min="8" max="8" width="11.140625" style="0" bestFit="1" customWidth="1"/>
    <col min="9" max="9" width="3.7109375" style="0" bestFit="1" customWidth="1"/>
    <col min="10" max="10" width="4.421875" style="0" bestFit="1" customWidth="1"/>
    <col min="11" max="11" width="1.7109375" style="0" customWidth="1"/>
    <col min="12" max="12" width="2.8515625" style="0" customWidth="1"/>
    <col min="13" max="13" width="2.28125" style="0" bestFit="1" customWidth="1"/>
    <col min="14" max="14" width="6.57421875" style="0" customWidth="1"/>
    <col min="15" max="15" width="2.00390625" style="0" bestFit="1" customWidth="1"/>
    <col min="16" max="16" width="1.28515625" style="0" bestFit="1" customWidth="1"/>
    <col min="17" max="17" width="2.8515625" style="0" customWidth="1"/>
    <col min="18" max="18" width="3.8515625" style="0" bestFit="1" customWidth="1"/>
    <col min="19" max="19" width="3.8515625" style="0" customWidth="1"/>
    <col min="20" max="20" width="1.8515625" style="0" customWidth="1"/>
    <col min="21" max="21" width="2.8515625" style="0" customWidth="1"/>
    <col min="22" max="22" width="4.00390625" style="0" customWidth="1"/>
    <col min="23" max="23" width="2.8515625" style="0" customWidth="1"/>
    <col min="24" max="24" width="2.28125" style="0" customWidth="1"/>
    <col min="25" max="25" width="2.140625" style="0" bestFit="1" customWidth="1"/>
    <col min="26" max="26" width="3.7109375" style="0" customWidth="1"/>
    <col min="27" max="27" width="3.421875" style="0" customWidth="1"/>
    <col min="28" max="28" width="2.28125" style="0" bestFit="1" customWidth="1"/>
    <col min="29" max="29" width="2.421875" style="0" bestFit="1" customWidth="1"/>
    <col min="30" max="30" width="1.7109375" style="0" customWidth="1"/>
    <col min="31" max="32" width="3.7109375" style="0" bestFit="1" customWidth="1"/>
    <col min="33" max="33" width="11.28125" style="0" bestFit="1" customWidth="1"/>
    <col min="34" max="34" width="3.7109375" style="0" bestFit="1" customWidth="1"/>
    <col min="35" max="35" width="9.28125" style="0" bestFit="1" customWidth="1"/>
    <col min="36" max="38" width="3.7109375" style="0" bestFit="1" customWidth="1"/>
    <col min="39" max="39" width="5.00390625" style="0" bestFit="1" customWidth="1"/>
    <col min="40" max="40" width="11.28125" style="0" bestFit="1" customWidth="1"/>
    <col min="41" max="42" width="12.7109375" style="0" bestFit="1" customWidth="1"/>
    <col min="43" max="43" width="13.00390625" style="0" bestFit="1" customWidth="1"/>
    <col min="44" max="44" width="3.7109375" style="0" bestFit="1" customWidth="1"/>
    <col min="45" max="45" width="8.421875" style="0" customWidth="1"/>
    <col min="46" max="62" width="3.7109375" style="0" bestFit="1" customWidth="1"/>
    <col min="63" max="63" width="11.7109375" style="0" bestFit="1" customWidth="1"/>
    <col min="64" max="64" width="3.7109375" style="0" bestFit="1" customWidth="1"/>
    <col min="65" max="65" width="12.28125" style="0" bestFit="1" customWidth="1"/>
    <col min="66" max="66" width="9.421875" style="0" bestFit="1" customWidth="1"/>
    <col min="67" max="71" width="3.7109375" style="0" bestFit="1" customWidth="1"/>
  </cols>
  <sheetData>
    <row r="1" ht="4.5" customHeight="1" thickBot="1"/>
    <row r="2" spans="1:40" ht="15">
      <c r="A2" t="s">
        <v>0</v>
      </c>
      <c r="F2" s="185"/>
      <c r="G2" s="185"/>
      <c r="H2" s="185"/>
      <c r="I2" s="185"/>
      <c r="J2" s="185"/>
      <c r="K2" s="185"/>
      <c r="L2" s="185"/>
      <c r="M2" s="185"/>
      <c r="N2" s="185"/>
      <c r="Q2" t="s">
        <v>1</v>
      </c>
      <c r="V2" s="186"/>
      <c r="W2" s="186"/>
      <c r="X2" s="186"/>
      <c r="Y2" s="186"/>
      <c r="Z2" s="186"/>
      <c r="AA2" s="186"/>
      <c r="AB2" s="186"/>
      <c r="AC2" s="186"/>
      <c r="AF2" s="258" t="s">
        <v>2</v>
      </c>
      <c r="AG2" s="259"/>
      <c r="AH2" s="259"/>
      <c r="AI2" s="259"/>
      <c r="AJ2" s="259"/>
      <c r="AK2" s="259"/>
      <c r="AL2" s="259"/>
      <c r="AM2" s="259"/>
      <c r="AN2" s="260"/>
    </row>
    <row r="3" spans="32:40" ht="3.75" customHeight="1">
      <c r="AF3" s="114"/>
      <c r="AG3" s="1"/>
      <c r="AH3" s="1"/>
      <c r="AI3" s="1"/>
      <c r="AJ3" s="1"/>
      <c r="AK3" s="1"/>
      <c r="AL3" s="1"/>
      <c r="AM3" s="1"/>
      <c r="AN3" s="115"/>
    </row>
    <row r="4" spans="1:40" ht="15">
      <c r="A4" t="s">
        <v>3</v>
      </c>
      <c r="G4" s="185"/>
      <c r="H4" s="185"/>
      <c r="I4" s="185"/>
      <c r="J4" s="185"/>
      <c r="K4" s="185"/>
      <c r="L4" s="185"/>
      <c r="M4" s="185"/>
      <c r="N4" s="185"/>
      <c r="Q4" t="s">
        <v>4</v>
      </c>
      <c r="V4" s="185"/>
      <c r="W4" s="185"/>
      <c r="X4" s="185"/>
      <c r="Y4" s="185"/>
      <c r="Z4" s="185"/>
      <c r="AA4" s="185"/>
      <c r="AB4" s="185"/>
      <c r="AC4" s="185"/>
      <c r="AF4" s="116" t="s">
        <v>113</v>
      </c>
      <c r="AG4" s="261" t="s">
        <v>5</v>
      </c>
      <c r="AH4" s="261"/>
      <c r="AI4" s="261"/>
      <c r="AJ4" s="40" t="s">
        <v>6</v>
      </c>
      <c r="AK4" s="21" t="s">
        <v>7</v>
      </c>
      <c r="AL4" s="21"/>
      <c r="AM4" s="21"/>
      <c r="AN4" s="117"/>
    </row>
    <row r="5" spans="32:40" ht="3.75" customHeight="1">
      <c r="AF5" s="114"/>
      <c r="AG5" s="1"/>
      <c r="AH5" s="1"/>
      <c r="AI5" s="1"/>
      <c r="AJ5" s="21"/>
      <c r="AK5" s="21"/>
      <c r="AL5" s="21"/>
      <c r="AM5" s="21"/>
      <c r="AN5" s="117"/>
    </row>
    <row r="6" spans="1:40" ht="14.25" customHeight="1">
      <c r="A6" s="187" t="s">
        <v>8</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F6" s="116" t="s">
        <v>113</v>
      </c>
      <c r="AG6" s="262" t="s">
        <v>9</v>
      </c>
      <c r="AH6" s="262"/>
      <c r="AI6" s="262"/>
      <c r="AJ6" s="40" t="s">
        <v>6</v>
      </c>
      <c r="AK6" s="21" t="s">
        <v>10</v>
      </c>
      <c r="AL6" s="21"/>
      <c r="AM6" s="21"/>
      <c r="AN6" s="117"/>
    </row>
    <row r="7" spans="1:40" ht="10.5" customHeight="1">
      <c r="A7" s="175" t="s">
        <v>11</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F7" s="114"/>
      <c r="AG7" s="1"/>
      <c r="AH7" s="1"/>
      <c r="AI7" s="1"/>
      <c r="AJ7" s="1"/>
      <c r="AK7" s="1"/>
      <c r="AL7" s="1"/>
      <c r="AM7" s="1"/>
      <c r="AN7" s="115"/>
    </row>
    <row r="8" spans="2:40" ht="12" customHeight="1">
      <c r="B8" s="91" t="s">
        <v>15</v>
      </c>
      <c r="C8" s="91"/>
      <c r="D8" s="91"/>
      <c r="S8" s="176" t="s">
        <v>16</v>
      </c>
      <c r="T8" s="176"/>
      <c r="U8" s="176"/>
      <c r="V8" s="176"/>
      <c r="W8" s="177"/>
      <c r="X8" s="89"/>
      <c r="Y8" s="176" t="s">
        <v>17</v>
      </c>
      <c r="Z8" s="176"/>
      <c r="AA8" s="176"/>
      <c r="AB8" s="176"/>
      <c r="AC8" s="177"/>
      <c r="AF8" s="116" t="s">
        <v>113</v>
      </c>
      <c r="AG8" s="21" t="s">
        <v>12</v>
      </c>
      <c r="AH8" s="1"/>
      <c r="AI8" s="160" t="s">
        <v>13</v>
      </c>
      <c r="AJ8" s="21" t="s">
        <v>14</v>
      </c>
      <c r="AK8" s="1"/>
      <c r="AL8" s="1"/>
      <c r="AM8" s="1"/>
      <c r="AN8" s="115"/>
    </row>
    <row r="9" spans="32:41" ht="2.25" customHeight="1">
      <c r="AF9" s="116"/>
      <c r="AG9" s="21"/>
      <c r="AH9" s="1"/>
      <c r="AI9" s="1"/>
      <c r="AJ9" s="1"/>
      <c r="AK9" s="1"/>
      <c r="AL9" s="1"/>
      <c r="AM9" s="1"/>
      <c r="AN9" s="115"/>
      <c r="AO9" s="22"/>
    </row>
    <row r="10" spans="1:41" ht="19.5" customHeight="1" thickBot="1">
      <c r="A10">
        <v>1</v>
      </c>
      <c r="C10" s="89" t="s">
        <v>19</v>
      </c>
      <c r="D10" s="89" t="s">
        <v>20</v>
      </c>
      <c r="E10" s="89"/>
      <c r="F10" s="89"/>
      <c r="L10" s="214" t="str">
        <f>IF(AG147=TRUE,"Combined Income greater than $250,000!",AH141)</f>
        <v> </v>
      </c>
      <c r="M10" s="214"/>
      <c r="N10" s="214"/>
      <c r="O10" s="214"/>
      <c r="P10" s="214"/>
      <c r="Q10" s="214"/>
      <c r="S10" s="12" t="s">
        <v>21</v>
      </c>
      <c r="T10" s="182"/>
      <c r="U10" s="182"/>
      <c r="V10" s="182"/>
      <c r="W10" s="13"/>
      <c r="Y10" s="12" t="s">
        <v>21</v>
      </c>
      <c r="Z10" s="182"/>
      <c r="AA10" s="182"/>
      <c r="AB10" s="182"/>
      <c r="AC10" s="13"/>
      <c r="AF10" s="118" t="s">
        <v>113</v>
      </c>
      <c r="AG10" s="119" t="s">
        <v>18</v>
      </c>
      <c r="AH10" s="120"/>
      <c r="AI10" s="120"/>
      <c r="AJ10" s="120"/>
      <c r="AK10" s="120"/>
      <c r="AL10" s="120"/>
      <c r="AM10" s="120"/>
      <c r="AN10" s="121"/>
      <c r="AO10" s="22"/>
    </row>
    <row r="11" spans="3:41" ht="19.5" customHeight="1">
      <c r="C11" s="89" t="s">
        <v>23</v>
      </c>
      <c r="D11" s="90" t="s">
        <v>118</v>
      </c>
      <c r="E11" s="89"/>
      <c r="F11" s="89"/>
      <c r="L11" s="214"/>
      <c r="M11" s="214"/>
      <c r="N11" s="214"/>
      <c r="O11" s="214"/>
      <c r="P11" s="214"/>
      <c r="Q11" s="214"/>
      <c r="S11" s="12" t="s">
        <v>24</v>
      </c>
      <c r="T11" s="182"/>
      <c r="U11" s="182"/>
      <c r="V11" s="182"/>
      <c r="W11" s="13" t="s">
        <v>25</v>
      </c>
      <c r="Y11" s="12" t="s">
        <v>24</v>
      </c>
      <c r="Z11" s="182"/>
      <c r="AA11" s="182"/>
      <c r="AB11" s="182"/>
      <c r="AC11" s="13" t="s">
        <v>25</v>
      </c>
      <c r="AF11" s="278" t="s">
        <v>22</v>
      </c>
      <c r="AG11" s="279"/>
      <c r="AH11" s="279"/>
      <c r="AI11" s="279"/>
      <c r="AJ11" s="279"/>
      <c r="AK11" s="279"/>
      <c r="AL11" s="279"/>
      <c r="AM11" s="279"/>
      <c r="AN11" s="280"/>
      <c r="AO11" s="22"/>
    </row>
    <row r="12" spans="3:40" ht="19.5" customHeight="1">
      <c r="C12" s="89" t="s">
        <v>26</v>
      </c>
      <c r="D12" s="90" t="s">
        <v>119</v>
      </c>
      <c r="E12" s="89"/>
      <c r="F12" s="89"/>
      <c r="S12" s="12" t="s">
        <v>24</v>
      </c>
      <c r="T12" s="182"/>
      <c r="U12" s="182"/>
      <c r="V12" s="182"/>
      <c r="W12" s="13" t="s">
        <v>25</v>
      </c>
      <c r="Y12" s="12" t="s">
        <v>24</v>
      </c>
      <c r="Z12" s="182"/>
      <c r="AA12" s="182"/>
      <c r="AB12" s="182"/>
      <c r="AC12" s="13" t="s">
        <v>25</v>
      </c>
      <c r="AF12" s="278"/>
      <c r="AG12" s="279"/>
      <c r="AH12" s="279"/>
      <c r="AI12" s="279"/>
      <c r="AJ12" s="279"/>
      <c r="AK12" s="279"/>
      <c r="AL12" s="279"/>
      <c r="AM12" s="279"/>
      <c r="AN12" s="280"/>
    </row>
    <row r="13" spans="3:40" ht="19.5" customHeight="1">
      <c r="C13" s="89" t="s">
        <v>27</v>
      </c>
      <c r="D13" s="90" t="s">
        <v>28</v>
      </c>
      <c r="E13" s="89"/>
      <c r="F13" s="89"/>
      <c r="S13" s="12" t="s">
        <v>24</v>
      </c>
      <c r="T13" s="182"/>
      <c r="U13" s="182"/>
      <c r="V13" s="182"/>
      <c r="W13" s="13" t="s">
        <v>25</v>
      </c>
      <c r="Y13" s="12" t="s">
        <v>24</v>
      </c>
      <c r="Z13" s="182"/>
      <c r="AA13" s="182"/>
      <c r="AB13" s="182"/>
      <c r="AC13" s="13" t="s">
        <v>25</v>
      </c>
      <c r="AF13" s="266" t="s">
        <v>146</v>
      </c>
      <c r="AG13" s="267"/>
      <c r="AH13" s="267"/>
      <c r="AI13" s="267"/>
      <c r="AJ13" s="267"/>
      <c r="AK13" s="267"/>
      <c r="AL13" s="267"/>
      <c r="AM13" s="267"/>
      <c r="AN13" s="268"/>
    </row>
    <row r="14" spans="3:40" ht="19.5" customHeight="1" thickBot="1">
      <c r="C14" s="89" t="s">
        <v>29</v>
      </c>
      <c r="D14" s="90" t="s">
        <v>120</v>
      </c>
      <c r="E14" s="89"/>
      <c r="F14" s="89"/>
      <c r="S14" s="158" t="s">
        <v>24</v>
      </c>
      <c r="T14" s="183"/>
      <c r="U14" s="183"/>
      <c r="V14" s="183"/>
      <c r="W14" s="159" t="s">
        <v>25</v>
      </c>
      <c r="Y14" s="158" t="s">
        <v>24</v>
      </c>
      <c r="Z14" s="183"/>
      <c r="AA14" s="183"/>
      <c r="AB14" s="183"/>
      <c r="AC14" s="159" t="s">
        <v>25</v>
      </c>
      <c r="AF14" s="266"/>
      <c r="AG14" s="267"/>
      <c r="AH14" s="267"/>
      <c r="AI14" s="267"/>
      <c r="AJ14" s="267"/>
      <c r="AK14" s="267"/>
      <c r="AL14" s="267"/>
      <c r="AM14" s="267"/>
      <c r="AN14" s="268"/>
    </row>
    <row r="15" spans="3:6" ht="2.25" customHeight="1">
      <c r="C15" s="89"/>
      <c r="D15" s="89"/>
      <c r="E15" s="89"/>
      <c r="F15" s="89"/>
    </row>
    <row r="16" spans="3:44" ht="19.5" customHeight="1">
      <c r="C16" s="89" t="s">
        <v>30</v>
      </c>
      <c r="D16" s="89" t="s">
        <v>31</v>
      </c>
      <c r="E16" s="89"/>
      <c r="F16" s="89"/>
      <c r="I16" s="301"/>
      <c r="J16" s="302"/>
      <c r="K16" s="302"/>
      <c r="L16" s="302"/>
      <c r="M16" s="302"/>
      <c r="N16" s="302"/>
      <c r="O16" s="302"/>
      <c r="P16" s="302"/>
      <c r="Q16" s="302"/>
      <c r="R16" s="88" t="s">
        <v>6</v>
      </c>
      <c r="S16" s="14" t="s">
        <v>21</v>
      </c>
      <c r="T16" s="163">
        <f>payee_gross_adjusted</f>
        <v>0.001</v>
      </c>
      <c r="U16" s="163"/>
      <c r="V16" s="163"/>
      <c r="W16" s="15"/>
      <c r="Y16" s="14" t="s">
        <v>21</v>
      </c>
      <c r="Z16" s="163">
        <f>payor_gross_adjusted</f>
        <v>0</v>
      </c>
      <c r="AA16" s="163"/>
      <c r="AB16" s="163"/>
      <c r="AC16" s="15"/>
      <c r="AF16" s="281" t="s">
        <v>117</v>
      </c>
      <c r="AG16" s="282"/>
      <c r="AH16" s="282"/>
      <c r="AI16" s="282"/>
      <c r="AJ16" s="282"/>
      <c r="AK16" s="282"/>
      <c r="AL16" s="282"/>
      <c r="AM16" s="282"/>
      <c r="AN16" s="283"/>
      <c r="AQ16" s="138"/>
      <c r="AR16" s="138"/>
    </row>
    <row r="17" spans="3:44" ht="19.5" customHeight="1">
      <c r="C17" s="89" t="s">
        <v>32</v>
      </c>
      <c r="D17" s="89" t="s">
        <v>122</v>
      </c>
      <c r="T17" s="2" t="s">
        <v>6</v>
      </c>
      <c r="U17" s="14" t="s">
        <v>21</v>
      </c>
      <c r="V17" s="163">
        <f>CAI</f>
        <v>0.001</v>
      </c>
      <c r="W17" s="163"/>
      <c r="X17" s="163"/>
      <c r="Y17" s="163"/>
      <c r="Z17" s="15"/>
      <c r="AF17" s="284"/>
      <c r="AG17" s="282"/>
      <c r="AH17" s="282"/>
      <c r="AI17" s="282"/>
      <c r="AJ17" s="282"/>
      <c r="AK17" s="282"/>
      <c r="AL17" s="282"/>
      <c r="AM17" s="282"/>
      <c r="AN17" s="283"/>
      <c r="AQ17" s="138"/>
      <c r="AR17" s="138"/>
    </row>
    <row r="18" spans="3:44" ht="19.5" customHeight="1">
      <c r="C18" s="89" t="s">
        <v>45</v>
      </c>
      <c r="D18" s="89" t="s">
        <v>121</v>
      </c>
      <c r="R18" s="88" t="s">
        <v>6</v>
      </c>
      <c r="S18" s="14" t="s">
        <v>21</v>
      </c>
      <c r="T18" s="195">
        <f>payee_gross_adjusted/CAI</f>
        <v>1</v>
      </c>
      <c r="U18" s="195"/>
      <c r="V18" s="195"/>
      <c r="W18" s="15"/>
      <c r="Y18" s="14" t="s">
        <v>21</v>
      </c>
      <c r="Z18" s="195">
        <f>payor_gross_adjusted/CAI</f>
        <v>0</v>
      </c>
      <c r="AA18" s="195"/>
      <c r="AB18" s="195"/>
      <c r="AC18" s="15"/>
      <c r="AF18" s="284"/>
      <c r="AG18" s="282"/>
      <c r="AH18" s="282"/>
      <c r="AI18" s="282"/>
      <c r="AJ18" s="282"/>
      <c r="AK18" s="282"/>
      <c r="AL18" s="282"/>
      <c r="AM18" s="282"/>
      <c r="AN18" s="283"/>
      <c r="AQ18" s="138"/>
      <c r="AR18" s="138"/>
    </row>
    <row r="19" spans="2:44" ht="7.5" customHeight="1" thickBot="1">
      <c r="B19" s="89"/>
      <c r="C19" s="89"/>
      <c r="D19" s="89"/>
      <c r="E19" s="89"/>
      <c r="F19" s="89"/>
      <c r="G19" s="89"/>
      <c r="H19" s="89"/>
      <c r="I19" s="89"/>
      <c r="J19" s="89"/>
      <c r="K19" s="89"/>
      <c r="L19" s="89"/>
      <c r="M19" s="89"/>
      <c r="AF19" s="285"/>
      <c r="AG19" s="286"/>
      <c r="AH19" s="286"/>
      <c r="AI19" s="286"/>
      <c r="AJ19" s="286"/>
      <c r="AK19" s="286"/>
      <c r="AL19" s="286"/>
      <c r="AM19" s="286"/>
      <c r="AN19" s="287"/>
      <c r="AQ19" s="138"/>
      <c r="AR19" s="138"/>
    </row>
    <row r="20" spans="2:44" ht="11.25" customHeight="1" thickBot="1" thickTop="1">
      <c r="B20" s="91" t="s">
        <v>33</v>
      </c>
      <c r="C20" s="91"/>
      <c r="D20" s="91"/>
      <c r="E20" s="89"/>
      <c r="F20" s="89"/>
      <c r="G20" s="89"/>
      <c r="H20" s="89"/>
      <c r="I20" s="89"/>
      <c r="J20" s="89"/>
      <c r="K20" s="89"/>
      <c r="L20" s="89"/>
      <c r="M20" s="89"/>
      <c r="N20" s="209" t="str">
        <f>IF(AG153=TRUE,"Discretion of Court, but not less than:",AH141)</f>
        <v>Discretion of Court, but not less than:</v>
      </c>
      <c r="O20" s="226"/>
      <c r="P20" s="226"/>
      <c r="Q20" s="226"/>
      <c r="R20" s="226"/>
      <c r="S20" s="226"/>
      <c r="T20" s="226"/>
      <c r="U20" s="226"/>
      <c r="V20" s="226"/>
      <c r="W20" s="226"/>
      <c r="X20" s="226"/>
      <c r="Y20" s="226"/>
      <c r="AQ20" s="138"/>
      <c r="AR20" s="138"/>
    </row>
    <row r="21" spans="2:44" ht="3.75" customHeight="1" thickTop="1">
      <c r="B21" s="91"/>
      <c r="C21" s="91"/>
      <c r="D21" s="91"/>
      <c r="E21" s="89"/>
      <c r="F21" s="89"/>
      <c r="G21" s="89"/>
      <c r="H21" s="89"/>
      <c r="I21" s="89"/>
      <c r="J21" s="89"/>
      <c r="K21" s="89"/>
      <c r="L21" s="89"/>
      <c r="M21" s="89"/>
      <c r="N21" s="130"/>
      <c r="O21" s="131"/>
      <c r="P21" s="131"/>
      <c r="Q21" s="131"/>
      <c r="R21" s="131"/>
      <c r="S21" s="131"/>
      <c r="T21" s="209" t="str">
        <f>IF(AG147=TRUE,"Capped at $4,808",AH141)</f>
        <v> </v>
      </c>
      <c r="U21" s="210"/>
      <c r="V21" s="210"/>
      <c r="W21" s="210"/>
      <c r="X21" s="131"/>
      <c r="Y21" s="131"/>
      <c r="AF21" s="189"/>
      <c r="AG21" s="190"/>
      <c r="AH21" s="190"/>
      <c r="AI21" s="190"/>
      <c r="AJ21" s="190"/>
      <c r="AK21" s="190"/>
      <c r="AL21" s="190"/>
      <c r="AM21" s="190"/>
      <c r="AN21" s="191"/>
      <c r="AQ21" s="138"/>
      <c r="AR21" s="138"/>
    </row>
    <row r="22" spans="2:44" ht="19.5" customHeight="1">
      <c r="B22" s="91"/>
      <c r="C22" s="92" t="s">
        <v>19</v>
      </c>
      <c r="D22" s="92" t="s">
        <v>123</v>
      </c>
      <c r="E22" s="92"/>
      <c r="F22" s="92"/>
      <c r="G22" s="92"/>
      <c r="H22" s="89"/>
      <c r="I22" s="89"/>
      <c r="J22" s="89"/>
      <c r="K22" s="89"/>
      <c r="L22" s="89"/>
      <c r="M22" s="89"/>
      <c r="N22" s="130"/>
      <c r="O22" s="131"/>
      <c r="P22" s="131"/>
      <c r="Q22" s="131"/>
      <c r="R22" s="131"/>
      <c r="S22" s="131"/>
      <c r="T22" s="210"/>
      <c r="U22" s="210"/>
      <c r="V22" s="210"/>
      <c r="W22" s="210"/>
      <c r="X22" s="95"/>
      <c r="Y22" s="188">
        <f>CAI_adjusted</f>
        <v>0.001</v>
      </c>
      <c r="Z22" s="188"/>
      <c r="AA22" s="188"/>
      <c r="AB22" s="96"/>
      <c r="AF22" s="288" t="s">
        <v>34</v>
      </c>
      <c r="AG22" s="289"/>
      <c r="AH22" s="289"/>
      <c r="AI22" s="289"/>
      <c r="AJ22" s="289"/>
      <c r="AK22" s="289"/>
      <c r="AL22" s="289"/>
      <c r="AM22" s="289"/>
      <c r="AN22" s="290"/>
      <c r="AQ22" s="138"/>
      <c r="AR22" s="138"/>
    </row>
    <row r="23" spans="2:44" ht="19.5" customHeight="1">
      <c r="B23" s="89"/>
      <c r="C23" s="92" t="s">
        <v>125</v>
      </c>
      <c r="D23" s="92" t="s">
        <v>127</v>
      </c>
      <c r="E23" s="92"/>
      <c r="F23" s="92"/>
      <c r="G23" s="92"/>
      <c r="H23" s="92"/>
      <c r="I23" s="92"/>
      <c r="J23" s="92"/>
      <c r="K23" s="92"/>
      <c r="L23" s="92"/>
      <c r="M23" s="92"/>
      <c r="N23" s="135"/>
      <c r="O23" s="136"/>
      <c r="P23" s="136"/>
      <c r="Q23" s="136"/>
      <c r="R23" s="136"/>
      <c r="S23" s="136"/>
      <c r="T23" s="136"/>
      <c r="U23" s="136"/>
      <c r="V23" s="136"/>
      <c r="W23" s="137"/>
      <c r="X23" s="95"/>
      <c r="Y23" s="188">
        <f>IF(V17&gt;0,lookup_result,minimum_result)</f>
        <v>18</v>
      </c>
      <c r="Z23" s="188"/>
      <c r="AA23" s="188"/>
      <c r="AB23" s="96"/>
      <c r="AF23" s="291"/>
      <c r="AG23" s="289"/>
      <c r="AH23" s="289"/>
      <c r="AI23" s="289"/>
      <c r="AJ23" s="289"/>
      <c r="AK23" s="289"/>
      <c r="AL23" s="289"/>
      <c r="AM23" s="289"/>
      <c r="AN23" s="290"/>
      <c r="AQ23" s="138"/>
      <c r="AR23" s="138"/>
    </row>
    <row r="24" spans="2:44" ht="22.5" customHeight="1">
      <c r="B24" s="89"/>
      <c r="C24" s="94" t="s">
        <v>126</v>
      </c>
      <c r="D24" s="303" t="s">
        <v>143</v>
      </c>
      <c r="E24" s="303"/>
      <c r="F24" s="303"/>
      <c r="G24" s="303"/>
      <c r="H24" s="303"/>
      <c r="I24" s="303"/>
      <c r="J24" s="303"/>
      <c r="K24" s="303"/>
      <c r="L24" s="303"/>
      <c r="M24" s="304" t="s">
        <v>145</v>
      </c>
      <c r="N24" s="305"/>
      <c r="O24" s="305"/>
      <c r="P24" s="305"/>
      <c r="Q24" s="305"/>
      <c r="R24" s="305"/>
      <c r="S24" s="305"/>
      <c r="T24" s="228"/>
      <c r="U24" s="228"/>
      <c r="W24" s="2" t="s">
        <v>35</v>
      </c>
      <c r="X24" s="16"/>
      <c r="Y24" s="208" t="e">
        <f>VLOOKUP(T24,tableb,2)</f>
        <v>#N/A</v>
      </c>
      <c r="Z24" s="208"/>
      <c r="AA24" s="208"/>
      <c r="AB24" s="17"/>
      <c r="AF24" s="215" t="s">
        <v>38</v>
      </c>
      <c r="AG24" s="216"/>
      <c r="AH24" s="216"/>
      <c r="AI24" s="216"/>
      <c r="AJ24" s="216"/>
      <c r="AK24" s="216"/>
      <c r="AL24" s="216"/>
      <c r="AM24" s="216"/>
      <c r="AN24" s="217"/>
      <c r="AQ24" s="138"/>
      <c r="AR24" s="138"/>
    </row>
    <row r="25" spans="24:44" ht="4.5" customHeight="1" thickBot="1">
      <c r="X25" s="18"/>
      <c r="Y25" s="19"/>
      <c r="Z25" s="19" t="s">
        <v>36</v>
      </c>
      <c r="AA25" s="19" t="s">
        <v>37</v>
      </c>
      <c r="AB25" s="20"/>
      <c r="AF25" s="218"/>
      <c r="AG25" s="219"/>
      <c r="AH25" s="219"/>
      <c r="AI25" s="219"/>
      <c r="AJ25" s="219"/>
      <c r="AK25" s="219"/>
      <c r="AL25" s="219"/>
      <c r="AM25" s="219"/>
      <c r="AN25" s="220"/>
      <c r="AQ25" s="138"/>
      <c r="AR25" s="138"/>
    </row>
    <row r="26" spans="3:66" ht="19.5" customHeight="1" thickBot="1" thickTop="1">
      <c r="C26" s="93" t="s">
        <v>128</v>
      </c>
      <c r="D26" s="93" t="s">
        <v>129</v>
      </c>
      <c r="E26" s="93"/>
      <c r="L26" s="132"/>
      <c r="M26" s="211" t="str">
        <f>IF(T24&lt;1,"There should be at least one child!",AH141)</f>
        <v>There should be at least one child!</v>
      </c>
      <c r="N26" s="211"/>
      <c r="O26" s="211"/>
      <c r="P26" s="211"/>
      <c r="Q26" s="211"/>
      <c r="R26" s="211"/>
      <c r="S26" s="211"/>
      <c r="T26" s="211"/>
      <c r="U26" s="211"/>
      <c r="W26" s="2" t="s">
        <v>6</v>
      </c>
      <c r="X26" s="14" t="s">
        <v>21</v>
      </c>
      <c r="Y26" s="163" t="e">
        <f>ROUND(BM26,0)</f>
        <v>#N/A</v>
      </c>
      <c r="Z26" s="163"/>
      <c r="AA26" s="163"/>
      <c r="AB26" s="15"/>
      <c r="AQ26" s="138"/>
      <c r="AR26" s="138"/>
      <c r="BM26" s="106" t="e">
        <f>Y23*Y24</f>
        <v>#N/A</v>
      </c>
      <c r="BN26" t="s">
        <v>39</v>
      </c>
    </row>
    <row r="27" spans="3:65" ht="19.5" customHeight="1" thickTop="1">
      <c r="C27" s="93" t="s">
        <v>130</v>
      </c>
      <c r="D27" s="90" t="s">
        <v>142</v>
      </c>
      <c r="E27" s="93"/>
      <c r="W27" s="2"/>
      <c r="X27" s="14" t="s">
        <v>40</v>
      </c>
      <c r="Y27" s="163" t="e">
        <f>ROUND(BM27,0)</f>
        <v>#N/A</v>
      </c>
      <c r="Z27" s="163"/>
      <c r="AA27" s="163"/>
      <c r="AB27" s="15" t="s">
        <v>25</v>
      </c>
      <c r="AF27" s="223" t="s">
        <v>114</v>
      </c>
      <c r="AG27" s="224"/>
      <c r="AH27" s="224"/>
      <c r="AI27" s="224"/>
      <c r="AJ27" s="224"/>
      <c r="AK27" s="224"/>
      <c r="AL27" s="224"/>
      <c r="AM27" s="224"/>
      <c r="AN27" s="225"/>
      <c r="AQ27" s="138"/>
      <c r="AR27" s="138"/>
      <c r="BM27" t="e">
        <f>Y26*BN28</f>
        <v>#N/A</v>
      </c>
    </row>
    <row r="28" spans="3:66" ht="19.5" customHeight="1" thickBot="1">
      <c r="C28" s="93" t="s">
        <v>30</v>
      </c>
      <c r="D28" s="93" t="s">
        <v>41</v>
      </c>
      <c r="E28" s="93"/>
      <c r="W28" s="2" t="s">
        <v>6</v>
      </c>
      <c r="X28" s="14" t="s">
        <v>21</v>
      </c>
      <c r="Y28" s="163" t="e">
        <f>AG200</f>
        <v>#N/A</v>
      </c>
      <c r="Z28" s="163"/>
      <c r="AA28" s="163"/>
      <c r="AB28" s="15"/>
      <c r="AF28" s="218"/>
      <c r="AG28" s="219"/>
      <c r="AH28" s="219"/>
      <c r="AI28" s="219"/>
      <c r="AJ28" s="219"/>
      <c r="AK28" s="219"/>
      <c r="AL28" s="219"/>
      <c r="AM28" s="219"/>
      <c r="AN28" s="220"/>
      <c r="AQ28" s="138"/>
      <c r="AR28" s="138"/>
      <c r="BM28" s="140">
        <f>T18</f>
        <v>1</v>
      </c>
      <c r="BN28" s="140">
        <f>ROUND(BM28,2)</f>
        <v>1</v>
      </c>
    </row>
    <row r="29" spans="3:66" ht="19.5" customHeight="1" thickBot="1" thickTop="1">
      <c r="C29" s="93" t="s">
        <v>131</v>
      </c>
      <c r="D29" s="93" t="s">
        <v>132</v>
      </c>
      <c r="E29" s="93"/>
      <c r="N29" s="105"/>
      <c r="O29" s="90"/>
      <c r="S29" s="293" t="e">
        <f>BT30</f>
        <v>#N/A</v>
      </c>
      <c r="T29" s="294"/>
      <c r="U29" s="295"/>
      <c r="V29" s="207" t="str">
        <f>IF(T24&gt;5,"More than 5 children, minimum level",AH141)</f>
        <v> </v>
      </c>
      <c r="W29" s="207"/>
      <c r="X29" s="207"/>
      <c r="Y29" s="207"/>
      <c r="Z29" s="207"/>
      <c r="AA29" s="207"/>
      <c r="AB29" s="207"/>
      <c r="AQ29" s="138"/>
      <c r="AR29" s="138"/>
      <c r="BM29" s="140">
        <f>Z18</f>
        <v>0</v>
      </c>
      <c r="BN29" s="140">
        <f>ROUND(BM29,2)</f>
        <v>0</v>
      </c>
    </row>
    <row r="30" spans="3:72" ht="19.5" customHeight="1" thickTop="1">
      <c r="C30" s="93" t="s">
        <v>45</v>
      </c>
      <c r="D30" s="93" t="s">
        <v>46</v>
      </c>
      <c r="E30" s="93"/>
      <c r="K30" s="316" t="str">
        <f>IF(AG147=TRUE,"Minimum Presumptive Support Level:",AH141)</f>
        <v> </v>
      </c>
      <c r="L30" s="317"/>
      <c r="M30" s="317"/>
      <c r="N30" s="317"/>
      <c r="O30" s="317"/>
      <c r="P30" s="317"/>
      <c r="Q30" s="317"/>
      <c r="R30" s="317"/>
      <c r="S30" s="317"/>
      <c r="T30" s="317"/>
      <c r="U30" s="317"/>
      <c r="V30" s="317"/>
      <c r="W30" s="2" t="s">
        <v>6</v>
      </c>
      <c r="X30" s="14" t="s">
        <v>21</v>
      </c>
      <c r="Y30" s="163" t="e">
        <f>IF(AG166="yes",AG200,AI177)</f>
        <v>#N/A</v>
      </c>
      <c r="Z30" s="163"/>
      <c r="AA30" s="163"/>
      <c r="AB30" s="15"/>
      <c r="AF30" s="270" t="s">
        <v>43</v>
      </c>
      <c r="AG30" s="271"/>
      <c r="AH30" s="271"/>
      <c r="AI30" s="271"/>
      <c r="AJ30" s="271"/>
      <c r="AK30" s="271"/>
      <c r="AL30" s="271"/>
      <c r="AM30" s="271"/>
      <c r="AN30" s="272"/>
      <c r="AQ30" s="138"/>
      <c r="AR30" s="138"/>
      <c r="BM30" s="142" t="e">
        <f>IF(payee_gross_adjusted&gt;0,Y28/T16,0)</f>
        <v>#N/A</v>
      </c>
      <c r="BN30" t="s">
        <v>39</v>
      </c>
      <c r="BT30" s="142" t="e">
        <f>IF(BM30&gt;1,1,BM30)</f>
        <v>#N/A</v>
      </c>
    </row>
    <row r="31" spans="3:66" ht="12" customHeight="1">
      <c r="C31" s="93"/>
      <c r="D31" s="90" t="s">
        <v>47</v>
      </c>
      <c r="E31" s="93"/>
      <c r="Q31" s="227" t="e">
        <f>IF(AG200=0,"Minimum Presumptive Support applies",AH141)</f>
        <v>#N/A</v>
      </c>
      <c r="R31" s="227"/>
      <c r="S31" s="227"/>
      <c r="T31" s="227"/>
      <c r="U31" s="227"/>
      <c r="V31" s="227"/>
      <c r="AF31" s="273"/>
      <c r="AG31" s="274"/>
      <c r="AH31" s="274"/>
      <c r="AI31" s="274"/>
      <c r="AJ31" s="274"/>
      <c r="AK31" s="274"/>
      <c r="AL31" s="274"/>
      <c r="AM31" s="274"/>
      <c r="AN31" s="275"/>
      <c r="AQ31" s="138"/>
      <c r="AR31" s="138"/>
      <c r="BM31" t="e">
        <f>Y26*R29</f>
        <v>#N/A</v>
      </c>
      <c r="BN31" t="s">
        <v>39</v>
      </c>
    </row>
    <row r="32" spans="3:44" ht="13.5" customHeight="1">
      <c r="C32" s="93"/>
      <c r="D32" s="90" t="s">
        <v>133</v>
      </c>
      <c r="E32" s="93"/>
      <c r="J32" s="87"/>
      <c r="K32" s="87"/>
      <c r="L32" s="87"/>
      <c r="M32" s="87"/>
      <c r="N32" s="87"/>
      <c r="O32" s="87"/>
      <c r="P32" s="87"/>
      <c r="Q32" s="86"/>
      <c r="R32" s="292"/>
      <c r="S32" s="292"/>
      <c r="U32" s="292"/>
      <c r="V32" s="292"/>
      <c r="W32" s="2"/>
      <c r="AF32" s="84"/>
      <c r="AG32" s="206" t="s">
        <v>48</v>
      </c>
      <c r="AH32" s="206"/>
      <c r="AI32" s="206"/>
      <c r="AJ32" s="83"/>
      <c r="AK32" s="206" t="s">
        <v>49</v>
      </c>
      <c r="AL32" s="206"/>
      <c r="AM32" s="206"/>
      <c r="AN32" s="277"/>
      <c r="AQ32" s="138"/>
      <c r="AR32" s="138"/>
    </row>
    <row r="33" spans="2:66" ht="11.25" customHeight="1">
      <c r="B33" s="91" t="s">
        <v>148</v>
      </c>
      <c r="C33" s="91"/>
      <c r="D33" s="91"/>
      <c r="E33" s="89"/>
      <c r="AF33" s="84"/>
      <c r="AG33" s="235">
        <v>1000</v>
      </c>
      <c r="AH33" s="235"/>
      <c r="AI33" s="235"/>
      <c r="AJ33" s="206" t="s">
        <v>6</v>
      </c>
      <c r="AK33" s="199">
        <f>(AG33*12)/52</f>
        <v>230.76923076923077</v>
      </c>
      <c r="AL33" s="199"/>
      <c r="AM33" s="199"/>
      <c r="AN33" s="269"/>
      <c r="AO33" s="25"/>
      <c r="BM33" s="113">
        <f>IF(T16&gt;0,Y31/T16,1)</f>
        <v>0</v>
      </c>
      <c r="BN33" t="s">
        <v>39</v>
      </c>
    </row>
    <row r="34" spans="3:66" ht="16.5" customHeight="1">
      <c r="C34" s="92" t="s">
        <v>19</v>
      </c>
      <c r="D34" s="92" t="s">
        <v>141</v>
      </c>
      <c r="X34" s="16" t="s">
        <v>21</v>
      </c>
      <c r="Y34" s="296" t="str">
        <f>IF(AG147=TRUE,CAI-4808,BLANK_SPACE)</f>
        <v> </v>
      </c>
      <c r="Z34" s="296"/>
      <c r="AA34" s="296"/>
      <c r="AB34" s="15"/>
      <c r="AF34" s="84"/>
      <c r="AG34" s="235"/>
      <c r="AH34" s="235"/>
      <c r="AI34" s="235"/>
      <c r="AJ34" s="206"/>
      <c r="AK34" s="199"/>
      <c r="AL34" s="199"/>
      <c r="AM34" s="199"/>
      <c r="AN34" s="269"/>
      <c r="AO34" s="25"/>
      <c r="BM34">
        <f>IF(BM33&gt;1,1,BM33)</f>
        <v>0</v>
      </c>
      <c r="BN34" t="s">
        <v>44</v>
      </c>
    </row>
    <row r="35" spans="3:66" ht="19.5" customHeight="1">
      <c r="C35" s="92" t="s">
        <v>23</v>
      </c>
      <c r="D35" s="92" t="s">
        <v>140</v>
      </c>
      <c r="R35" s="14" t="s">
        <v>21</v>
      </c>
      <c r="S35" s="297" t="str">
        <f>IF(AG147=TRUE,BM37,BLANK_SPACE)</f>
        <v> </v>
      </c>
      <c r="T35" s="298"/>
      <c r="U35" s="299"/>
      <c r="X35" s="14" t="s">
        <v>21</v>
      </c>
      <c r="Y35" s="297" t="str">
        <f>IF(AG147=TRUE,BN37,BLANK_SPACE)</f>
        <v> </v>
      </c>
      <c r="Z35" s="298"/>
      <c r="AA35" s="299"/>
      <c r="AF35" s="84"/>
      <c r="AG35" s="206" t="s">
        <v>52</v>
      </c>
      <c r="AH35" s="206"/>
      <c r="AI35" s="206"/>
      <c r="AJ35" s="83"/>
      <c r="AK35" s="206" t="s">
        <v>49</v>
      </c>
      <c r="AL35" s="206"/>
      <c r="AM35" s="206"/>
      <c r="AN35" s="277"/>
      <c r="BM35" s="113" t="e">
        <f>IF(#REF!&gt;0.0999,Y31,AI177)</f>
        <v>#REF!</v>
      </c>
      <c r="BN35" t="s">
        <v>39</v>
      </c>
    </row>
    <row r="36" spans="32:40" ht="5.25" customHeight="1">
      <c r="AF36" s="84"/>
      <c r="AG36" s="235">
        <v>45000</v>
      </c>
      <c r="AH36" s="235"/>
      <c r="AI36" s="235"/>
      <c r="AJ36" s="206" t="s">
        <v>6</v>
      </c>
      <c r="AK36" s="199">
        <f>AG36/52</f>
        <v>865.3846153846154</v>
      </c>
      <c r="AL36" s="199"/>
      <c r="AM36" s="199"/>
      <c r="AN36" s="269"/>
    </row>
    <row r="37" spans="2:66" ht="11.25" customHeight="1">
      <c r="B37" s="192" t="s">
        <v>50</v>
      </c>
      <c r="C37" s="314"/>
      <c r="D37" s="314"/>
      <c r="E37" s="314"/>
      <c r="F37" s="314"/>
      <c r="G37" s="314"/>
      <c r="H37" s="314"/>
      <c r="I37" s="314"/>
      <c r="J37" s="314"/>
      <c r="K37" s="314"/>
      <c r="L37" s="314"/>
      <c r="M37" s="314"/>
      <c r="N37" s="314"/>
      <c r="O37" s="314"/>
      <c r="P37" s="314"/>
      <c r="Q37" s="314"/>
      <c r="R37" s="314"/>
      <c r="S37" s="315"/>
      <c r="AF37" s="84"/>
      <c r="AG37" s="235"/>
      <c r="AH37" s="235"/>
      <c r="AI37" s="235"/>
      <c r="AJ37" s="206"/>
      <c r="AK37" s="199"/>
      <c r="AL37" s="199"/>
      <c r="AM37" s="199"/>
      <c r="AN37" s="269"/>
      <c r="BM37" s="162" t="e">
        <f>Y34*BN28</f>
        <v>#VALUE!</v>
      </c>
      <c r="BN37" s="161" t="str">
        <f>IF(AG147=TRUE,Y34*BN29,BLANK_SPACE)</f>
        <v> </v>
      </c>
    </row>
    <row r="38" spans="2:40" ht="12" customHeight="1">
      <c r="B38" s="196" t="s">
        <v>51</v>
      </c>
      <c r="C38" s="229"/>
      <c r="D38" s="229"/>
      <c r="E38" s="229"/>
      <c r="F38" s="229"/>
      <c r="G38" s="229"/>
      <c r="H38" s="229"/>
      <c r="I38" s="229"/>
      <c r="J38" s="229"/>
      <c r="K38" s="229"/>
      <c r="L38" s="229"/>
      <c r="M38" s="229"/>
      <c r="N38" s="229"/>
      <c r="O38" s="229"/>
      <c r="P38" s="229"/>
      <c r="Q38" s="229"/>
      <c r="R38" s="229"/>
      <c r="S38" s="230"/>
      <c r="AF38" s="84"/>
      <c r="AG38" s="206" t="s">
        <v>54</v>
      </c>
      <c r="AH38" s="206"/>
      <c r="AI38" s="206"/>
      <c r="AJ38" s="83"/>
      <c r="AK38" s="206" t="s">
        <v>49</v>
      </c>
      <c r="AL38" s="206"/>
      <c r="AM38" s="206"/>
      <c r="AN38" s="277"/>
    </row>
    <row r="39" spans="2:65" ht="11.25" customHeight="1">
      <c r="B39" s="306" t="s">
        <v>11</v>
      </c>
      <c r="C39" s="307"/>
      <c r="D39" s="307"/>
      <c r="E39" s="307"/>
      <c r="F39" s="307"/>
      <c r="G39" s="307"/>
      <c r="H39" s="307"/>
      <c r="I39" s="307"/>
      <c r="J39" s="307"/>
      <c r="K39" s="307"/>
      <c r="L39" s="307"/>
      <c r="M39" s="307"/>
      <c r="N39" s="307"/>
      <c r="O39" s="307"/>
      <c r="P39" s="307"/>
      <c r="Q39" s="307"/>
      <c r="R39" s="307"/>
      <c r="S39" s="308"/>
      <c r="AF39" s="84"/>
      <c r="AG39" s="235">
        <v>5000</v>
      </c>
      <c r="AH39" s="235"/>
      <c r="AI39" s="235"/>
      <c r="AJ39" s="206" t="s">
        <v>6</v>
      </c>
      <c r="AK39" s="199">
        <f>(AG39*26)/52</f>
        <v>2500</v>
      </c>
      <c r="AL39" s="199"/>
      <c r="AM39" s="199"/>
      <c r="AN39" s="269"/>
      <c r="BM39" t="e">
        <f>IF(BM35&gt;17.99,BM35,18)</f>
        <v>#REF!</v>
      </c>
    </row>
    <row r="40" spans="2:40" ht="12.75" customHeight="1">
      <c r="B40" s="309" t="s">
        <v>53</v>
      </c>
      <c r="C40" s="310"/>
      <c r="D40" s="310"/>
      <c r="E40" s="310"/>
      <c r="F40" s="310"/>
      <c r="G40" s="311"/>
      <c r="H40" s="4"/>
      <c r="I40" s="4"/>
      <c r="J40" s="4"/>
      <c r="K40" s="4"/>
      <c r="L40" s="4"/>
      <c r="M40" s="4"/>
      <c r="N40" s="4"/>
      <c r="O40" s="4"/>
      <c r="P40" s="4"/>
      <c r="Q40" s="4"/>
      <c r="R40" s="4"/>
      <c r="S40" s="5"/>
      <c r="U40" s="192"/>
      <c r="V40" s="193"/>
      <c r="W40" s="193"/>
      <c r="X40" s="193"/>
      <c r="Y40" s="193"/>
      <c r="Z40" s="193"/>
      <c r="AA40" s="193"/>
      <c r="AB40" s="194"/>
      <c r="AF40" s="84"/>
      <c r="AG40" s="235"/>
      <c r="AH40" s="235"/>
      <c r="AI40" s="235"/>
      <c r="AJ40" s="206"/>
      <c r="AK40" s="199"/>
      <c r="AL40" s="199"/>
      <c r="AM40" s="199"/>
      <c r="AN40" s="269"/>
    </row>
    <row r="41" spans="2:40" ht="11.25" customHeight="1">
      <c r="B41" s="309"/>
      <c r="C41" s="310"/>
      <c r="D41" s="310"/>
      <c r="E41" s="310"/>
      <c r="F41" s="310"/>
      <c r="G41" s="311"/>
      <c r="H41" s="4"/>
      <c r="I41" s="4"/>
      <c r="J41" s="4"/>
      <c r="K41" s="4"/>
      <c r="L41" s="4"/>
      <c r="M41" s="4"/>
      <c r="N41" s="4"/>
      <c r="O41" s="4"/>
      <c r="P41" s="4"/>
      <c r="Q41" s="4"/>
      <c r="R41" s="4"/>
      <c r="S41" s="5"/>
      <c r="U41" s="196" t="s">
        <v>144</v>
      </c>
      <c r="V41" s="197"/>
      <c r="W41" s="197"/>
      <c r="X41" s="197"/>
      <c r="Y41" s="197"/>
      <c r="Z41" s="197"/>
      <c r="AA41" s="197"/>
      <c r="AB41" s="198"/>
      <c r="AF41" s="84"/>
      <c r="AG41" s="206" t="s">
        <v>62</v>
      </c>
      <c r="AH41" s="206"/>
      <c r="AI41" s="231"/>
      <c r="AJ41" s="83"/>
      <c r="AK41" s="206" t="s">
        <v>49</v>
      </c>
      <c r="AL41" s="206"/>
      <c r="AM41" s="231"/>
      <c r="AN41" s="232"/>
    </row>
    <row r="42" spans="2:40" ht="9.75" customHeight="1">
      <c r="B42" s="312"/>
      <c r="C42" s="300"/>
      <c r="D42" s="300"/>
      <c r="E42" s="300"/>
      <c r="F42" s="300"/>
      <c r="G42" s="313"/>
      <c r="H42" s="4"/>
      <c r="I42" s="4"/>
      <c r="J42" s="4"/>
      <c r="K42" s="4"/>
      <c r="L42" s="4"/>
      <c r="M42" s="4"/>
      <c r="N42" s="4"/>
      <c r="O42" s="4"/>
      <c r="P42" s="4"/>
      <c r="Q42" s="4"/>
      <c r="R42" s="4"/>
      <c r="S42" s="5"/>
      <c r="U42" s="196" t="s">
        <v>60</v>
      </c>
      <c r="V42" s="197"/>
      <c r="W42" s="197"/>
      <c r="X42" s="197"/>
      <c r="Y42" s="197"/>
      <c r="Z42" s="197"/>
      <c r="AA42" s="197"/>
      <c r="AB42" s="198"/>
      <c r="AF42" s="84"/>
      <c r="AG42" s="235">
        <v>5000</v>
      </c>
      <c r="AH42" s="235"/>
      <c r="AI42" s="236"/>
      <c r="AJ42" s="206" t="s">
        <v>6</v>
      </c>
      <c r="AK42" s="199">
        <f>((AG42*2)*12)/52</f>
        <v>2307.6923076923076</v>
      </c>
      <c r="AL42" s="199"/>
      <c r="AM42" s="199"/>
      <c r="AN42" s="200"/>
    </row>
    <row r="43" spans="2:40" ht="12" customHeight="1" thickBot="1">
      <c r="B43" s="97" t="s">
        <v>55</v>
      </c>
      <c r="C43" s="98"/>
      <c r="D43" s="99"/>
      <c r="E43" s="98" t="s">
        <v>56</v>
      </c>
      <c r="F43" s="98"/>
      <c r="G43" s="99"/>
      <c r="H43" s="300" t="s">
        <v>57</v>
      </c>
      <c r="I43" s="300"/>
      <c r="J43" s="300"/>
      <c r="K43" s="300"/>
      <c r="L43" s="300"/>
      <c r="M43" s="300"/>
      <c r="N43" s="300"/>
      <c r="O43" s="300"/>
      <c r="P43" s="300"/>
      <c r="Q43" s="300"/>
      <c r="R43" s="99"/>
      <c r="S43" s="100"/>
      <c r="U43" s="196" t="s">
        <v>61</v>
      </c>
      <c r="V43" s="197"/>
      <c r="W43" s="197"/>
      <c r="X43" s="197"/>
      <c r="Y43" s="197"/>
      <c r="Z43" s="197"/>
      <c r="AA43" s="197"/>
      <c r="AB43" s="198"/>
      <c r="AF43" s="85"/>
      <c r="AG43" s="237"/>
      <c r="AH43" s="237"/>
      <c r="AI43" s="238"/>
      <c r="AJ43" s="276"/>
      <c r="AK43" s="201"/>
      <c r="AL43" s="201"/>
      <c r="AM43" s="201"/>
      <c r="AN43" s="202"/>
    </row>
    <row r="44" spans="2:28" ht="12" customHeight="1" thickTop="1">
      <c r="B44" s="101" t="s">
        <v>58</v>
      </c>
      <c r="C44" s="99"/>
      <c r="D44" s="122" t="s">
        <v>115</v>
      </c>
      <c r="E44" s="221">
        <v>150</v>
      </c>
      <c r="F44" s="222"/>
      <c r="G44" s="99"/>
      <c r="H44" s="99" t="s">
        <v>59</v>
      </c>
      <c r="I44" s="99"/>
      <c r="J44" s="99"/>
      <c r="K44" s="99"/>
      <c r="L44" s="99"/>
      <c r="M44" s="99"/>
      <c r="N44" s="99"/>
      <c r="O44" s="99"/>
      <c r="P44" s="99"/>
      <c r="Q44" s="99"/>
      <c r="R44" s="99"/>
      <c r="S44" s="100"/>
      <c r="U44" s="101"/>
      <c r="V44" s="99"/>
      <c r="W44" s="99"/>
      <c r="X44" s="99"/>
      <c r="Y44" s="99"/>
      <c r="Z44" s="99"/>
      <c r="AA44" s="99"/>
      <c r="AB44" s="100"/>
    </row>
    <row r="45" spans="2:28" ht="12" customHeight="1">
      <c r="B45" s="212">
        <v>151</v>
      </c>
      <c r="C45" s="213"/>
      <c r="D45" s="122" t="s">
        <v>115</v>
      </c>
      <c r="E45" s="221">
        <v>319</v>
      </c>
      <c r="F45" s="222"/>
      <c r="G45" s="99"/>
      <c r="H45" s="99"/>
      <c r="I45" s="99"/>
      <c r="J45" s="102">
        <v>0.22</v>
      </c>
      <c r="K45" s="99"/>
      <c r="L45" s="99"/>
      <c r="M45" s="99"/>
      <c r="N45" s="99"/>
      <c r="O45" s="99"/>
      <c r="P45" s="99"/>
      <c r="Q45" s="99"/>
      <c r="R45" s="99"/>
      <c r="S45" s="100"/>
      <c r="U45" s="152"/>
      <c r="V45" s="153" t="s">
        <v>65</v>
      </c>
      <c r="W45" s="149"/>
      <c r="X45" s="233" t="s">
        <v>66</v>
      </c>
      <c r="Y45" s="234"/>
      <c r="Z45" s="234"/>
      <c r="AA45" s="234"/>
      <c r="AB45" s="151"/>
    </row>
    <row r="46" spans="2:28" ht="12" customHeight="1">
      <c r="B46" s="212">
        <v>320</v>
      </c>
      <c r="C46" s="213"/>
      <c r="D46" s="122" t="s">
        <v>115</v>
      </c>
      <c r="E46" s="221">
        <v>750</v>
      </c>
      <c r="F46" s="222"/>
      <c r="G46" s="99"/>
      <c r="H46" s="103">
        <v>70</v>
      </c>
      <c r="I46" s="104" t="s">
        <v>63</v>
      </c>
      <c r="J46" s="102">
        <v>0.22</v>
      </c>
      <c r="K46" s="99"/>
      <c r="L46" s="99" t="s">
        <v>64</v>
      </c>
      <c r="M46" s="99"/>
      <c r="N46" s="133">
        <v>319</v>
      </c>
      <c r="O46" s="134"/>
      <c r="P46" s="123"/>
      <c r="Q46" s="123"/>
      <c r="R46" s="99"/>
      <c r="S46" s="100"/>
      <c r="U46" s="126"/>
      <c r="V46" s="104">
        <v>1</v>
      </c>
      <c r="W46" s="104"/>
      <c r="X46" s="99"/>
      <c r="Y46" s="172">
        <v>1</v>
      </c>
      <c r="Z46" s="172"/>
      <c r="AA46" s="127"/>
      <c r="AB46" s="148"/>
    </row>
    <row r="47" spans="2:28" ht="12" customHeight="1">
      <c r="B47" s="212">
        <v>751</v>
      </c>
      <c r="C47" s="213"/>
      <c r="D47" s="122" t="s">
        <v>115</v>
      </c>
      <c r="E47" s="221">
        <v>1250</v>
      </c>
      <c r="F47" s="222"/>
      <c r="G47" s="99"/>
      <c r="H47" s="103">
        <v>165</v>
      </c>
      <c r="I47" s="104" t="s">
        <v>63</v>
      </c>
      <c r="J47" s="102">
        <v>0.21</v>
      </c>
      <c r="K47" s="99"/>
      <c r="L47" s="99" t="s">
        <v>64</v>
      </c>
      <c r="M47" s="99"/>
      <c r="N47" s="133">
        <v>750</v>
      </c>
      <c r="O47" s="134"/>
      <c r="P47" s="123"/>
      <c r="Q47" s="123"/>
      <c r="R47" s="99"/>
      <c r="S47" s="100"/>
      <c r="U47" s="126"/>
      <c r="V47" s="104">
        <v>2</v>
      </c>
      <c r="W47" s="104"/>
      <c r="X47" s="99"/>
      <c r="Y47" s="172">
        <v>1.25</v>
      </c>
      <c r="Z47" s="172"/>
      <c r="AA47" s="128"/>
      <c r="AB47" s="129"/>
    </row>
    <row r="48" spans="2:28" ht="12" customHeight="1">
      <c r="B48" s="212">
        <v>1251</v>
      </c>
      <c r="C48" s="213"/>
      <c r="D48" s="122" t="s">
        <v>115</v>
      </c>
      <c r="E48" s="221">
        <v>2000</v>
      </c>
      <c r="F48" s="222"/>
      <c r="G48" s="99"/>
      <c r="H48" s="103">
        <v>270</v>
      </c>
      <c r="I48" s="104" t="s">
        <v>63</v>
      </c>
      <c r="J48" s="102">
        <v>0.19</v>
      </c>
      <c r="K48" s="99"/>
      <c r="L48" s="99" t="s">
        <v>64</v>
      </c>
      <c r="M48" s="99"/>
      <c r="N48" s="133">
        <v>1250</v>
      </c>
      <c r="O48" s="134"/>
      <c r="P48" s="123"/>
      <c r="Q48" s="123"/>
      <c r="R48" s="99"/>
      <c r="S48" s="100"/>
      <c r="U48" s="126"/>
      <c r="V48" s="104">
        <v>3</v>
      </c>
      <c r="W48" s="104"/>
      <c r="X48" s="99"/>
      <c r="Y48" s="172">
        <v>1.38</v>
      </c>
      <c r="Z48" s="172"/>
      <c r="AA48" s="127"/>
      <c r="AB48" s="148"/>
    </row>
    <row r="49" spans="2:28" ht="12" customHeight="1">
      <c r="B49" s="212">
        <v>2001</v>
      </c>
      <c r="C49" s="213"/>
      <c r="D49" s="122" t="s">
        <v>115</v>
      </c>
      <c r="E49" s="221">
        <v>3000</v>
      </c>
      <c r="F49" s="222"/>
      <c r="G49" s="99"/>
      <c r="H49" s="103">
        <v>413</v>
      </c>
      <c r="I49" s="104" t="s">
        <v>63</v>
      </c>
      <c r="J49" s="102">
        <v>0.15</v>
      </c>
      <c r="K49" s="99"/>
      <c r="L49" s="99" t="s">
        <v>64</v>
      </c>
      <c r="M49" s="99"/>
      <c r="N49" s="133">
        <v>2000</v>
      </c>
      <c r="O49" s="134"/>
      <c r="P49" s="123"/>
      <c r="Q49" s="123"/>
      <c r="R49" s="99"/>
      <c r="S49" s="100"/>
      <c r="U49" s="126"/>
      <c r="V49" s="104">
        <v>4</v>
      </c>
      <c r="W49" s="104"/>
      <c r="X49" s="99"/>
      <c r="Y49" s="172">
        <v>1.45</v>
      </c>
      <c r="Z49" s="172"/>
      <c r="AA49" s="128"/>
      <c r="AB49" s="129"/>
    </row>
    <row r="50" spans="2:28" ht="12" customHeight="1">
      <c r="B50" s="212">
        <v>3001</v>
      </c>
      <c r="C50" s="213"/>
      <c r="D50" s="122" t="s">
        <v>115</v>
      </c>
      <c r="E50" s="221">
        <v>4000</v>
      </c>
      <c r="F50" s="222"/>
      <c r="G50" s="99"/>
      <c r="H50" s="103">
        <v>563</v>
      </c>
      <c r="I50" s="104" t="s">
        <v>63</v>
      </c>
      <c r="J50" s="102">
        <v>0.12</v>
      </c>
      <c r="K50" s="99"/>
      <c r="L50" s="99" t="s">
        <v>64</v>
      </c>
      <c r="M50" s="99"/>
      <c r="N50" s="133">
        <v>3000</v>
      </c>
      <c r="O50" s="134"/>
      <c r="P50" s="123"/>
      <c r="Q50" s="123"/>
      <c r="R50" s="99"/>
      <c r="S50" s="100"/>
      <c r="U50" s="126"/>
      <c r="V50" s="104">
        <v>5</v>
      </c>
      <c r="W50" s="104"/>
      <c r="X50" s="150"/>
      <c r="Y50" s="172">
        <v>1.48</v>
      </c>
      <c r="Z50" s="172"/>
      <c r="AA50" s="150"/>
      <c r="AB50" s="154"/>
    </row>
    <row r="51" spans="2:28" ht="12" customHeight="1">
      <c r="B51" s="242">
        <v>4001</v>
      </c>
      <c r="C51" s="243"/>
      <c r="D51" s="139" t="s">
        <v>115</v>
      </c>
      <c r="E51" s="240">
        <v>4808</v>
      </c>
      <c r="F51" s="241"/>
      <c r="G51" s="98"/>
      <c r="H51" s="143">
        <v>683</v>
      </c>
      <c r="I51" s="125" t="s">
        <v>63</v>
      </c>
      <c r="J51" s="144">
        <v>0.11</v>
      </c>
      <c r="K51" s="98"/>
      <c r="L51" s="98" t="s">
        <v>64</v>
      </c>
      <c r="M51" s="98"/>
      <c r="N51" s="145">
        <v>4000</v>
      </c>
      <c r="O51" s="146"/>
      <c r="P51" s="124"/>
      <c r="Q51" s="124"/>
      <c r="R51" s="98"/>
      <c r="S51" s="147"/>
      <c r="U51" s="155"/>
      <c r="V51" s="156"/>
      <c r="W51" s="156"/>
      <c r="X51" s="156"/>
      <c r="Y51" s="156"/>
      <c r="Z51" s="156"/>
      <c r="AA51" s="156"/>
      <c r="AB51" s="157"/>
    </row>
    <row r="52" ht="9.75" customHeight="1">
      <c r="T52" s="22"/>
    </row>
    <row r="53" ht="10.5" customHeight="1">
      <c r="B53" s="6" t="s">
        <v>147</v>
      </c>
    </row>
    <row r="54" spans="2:19" ht="12.75">
      <c r="B54" s="6"/>
      <c r="C54" s="7"/>
      <c r="D54" s="4"/>
      <c r="E54" s="6"/>
      <c r="F54" s="7"/>
      <c r="G54" s="4"/>
      <c r="H54" s="9"/>
      <c r="I54" s="3"/>
      <c r="J54" s="8"/>
      <c r="K54" s="4"/>
      <c r="L54" s="4"/>
      <c r="M54" s="4"/>
      <c r="N54" s="6"/>
      <c r="O54" s="7"/>
      <c r="P54" s="4"/>
      <c r="Q54" s="4"/>
      <c r="R54" s="4"/>
      <c r="S54" s="4"/>
    </row>
    <row r="55" spans="3:19" ht="12.75">
      <c r="C55" s="7"/>
      <c r="D55" s="4"/>
      <c r="E55" s="6"/>
      <c r="F55" s="7"/>
      <c r="G55" s="4"/>
      <c r="H55" s="9"/>
      <c r="I55" s="3"/>
      <c r="J55" s="8"/>
      <c r="K55" s="4"/>
      <c r="L55" s="4"/>
      <c r="M55" s="4"/>
      <c r="N55" s="6"/>
      <c r="O55" s="7"/>
      <c r="P55" s="4"/>
      <c r="Q55" s="4"/>
      <c r="R55" s="4"/>
      <c r="S55" s="4"/>
    </row>
    <row r="56" spans="2:19" ht="12.75">
      <c r="B56" s="6"/>
      <c r="C56" s="7"/>
      <c r="D56" s="4"/>
      <c r="E56" s="6"/>
      <c r="F56" s="7"/>
      <c r="G56" s="4"/>
      <c r="H56" s="9"/>
      <c r="I56" s="3"/>
      <c r="J56" s="8"/>
      <c r="K56" s="4"/>
      <c r="L56" s="4"/>
      <c r="M56" s="4"/>
      <c r="N56" s="6"/>
      <c r="O56" s="7"/>
      <c r="P56" s="4"/>
      <c r="Q56" s="4"/>
      <c r="R56" s="4"/>
      <c r="S56" s="4"/>
    </row>
    <row r="57" spans="2:19" ht="12.75">
      <c r="B57" s="6"/>
      <c r="S57" s="4"/>
    </row>
    <row r="58" ht="12.75">
      <c r="B58" s="6"/>
    </row>
    <row r="59" spans="2:46" ht="12.75">
      <c r="B59" s="6"/>
      <c r="S59" s="4"/>
      <c r="AS59" s="138"/>
      <c r="AT59" s="138"/>
    </row>
    <row r="60" spans="2:46" ht="12.75">
      <c r="B60" s="6"/>
      <c r="S60" s="4"/>
      <c r="AS60" s="138"/>
      <c r="AT60" s="138"/>
    </row>
    <row r="61" spans="2:46" ht="12.75">
      <c r="B61" s="6"/>
      <c r="S61" s="141"/>
      <c r="AS61" s="138"/>
      <c r="AT61" s="138"/>
    </row>
    <row r="62" spans="2:46" ht="12.75">
      <c r="B62" s="6"/>
      <c r="AS62" s="138"/>
      <c r="AT62" s="138"/>
    </row>
    <row r="63" spans="2:46" ht="12.75">
      <c r="B63" s="6"/>
      <c r="S63" s="4"/>
      <c r="AS63" s="138"/>
      <c r="AT63" s="138"/>
    </row>
    <row r="64" spans="2:46" ht="12.75">
      <c r="B64" s="6"/>
      <c r="S64" s="4"/>
      <c r="AS64" s="138"/>
      <c r="AT64" s="138"/>
    </row>
    <row r="65" spans="2:46" ht="12.75">
      <c r="B65" s="6"/>
      <c r="S65" s="4"/>
      <c r="U65" s="3"/>
      <c r="AS65" s="138"/>
      <c r="AT65" s="138"/>
    </row>
    <row r="66" spans="2:46" ht="12.75">
      <c r="B66" s="6"/>
      <c r="S66" s="4"/>
      <c r="U66" s="3"/>
      <c r="AS66" s="138"/>
      <c r="AT66" s="138"/>
    </row>
    <row r="67" spans="2:46" ht="12.75">
      <c r="B67" s="6"/>
      <c r="S67" s="4"/>
      <c r="U67" s="3"/>
      <c r="V67" s="3"/>
      <c r="W67" s="3"/>
      <c r="X67" s="4"/>
      <c r="Y67" s="10"/>
      <c r="Z67" s="11"/>
      <c r="AA67" s="11"/>
      <c r="AB67" s="11"/>
      <c r="AS67" s="138"/>
      <c r="AT67" s="138"/>
    </row>
    <row r="68" spans="2:46" ht="12.75">
      <c r="B68" s="6"/>
      <c r="S68" s="4"/>
      <c r="U68" s="3"/>
      <c r="V68" s="3"/>
      <c r="W68" s="3"/>
      <c r="X68" s="4"/>
      <c r="Y68" s="10"/>
      <c r="Z68" s="11"/>
      <c r="AA68" s="11"/>
      <c r="AB68" s="11"/>
      <c r="AS68" s="138"/>
      <c r="AT68" s="138"/>
    </row>
    <row r="69" spans="2:46" ht="12.75">
      <c r="B69" s="6"/>
      <c r="C69" s="7"/>
      <c r="D69" s="4"/>
      <c r="E69" s="6"/>
      <c r="F69" s="7"/>
      <c r="G69" s="4"/>
      <c r="H69" s="9"/>
      <c r="I69" s="3"/>
      <c r="J69" s="8"/>
      <c r="K69" s="4"/>
      <c r="L69" s="4"/>
      <c r="M69" s="4"/>
      <c r="N69" s="6"/>
      <c r="O69" s="7"/>
      <c r="P69" s="4"/>
      <c r="Q69" s="4"/>
      <c r="R69" s="4"/>
      <c r="S69" s="4"/>
      <c r="U69" s="3"/>
      <c r="V69" s="3"/>
      <c r="W69" s="3"/>
      <c r="X69" s="4"/>
      <c r="Y69" s="10"/>
      <c r="Z69" s="11"/>
      <c r="AA69" s="11"/>
      <c r="AB69" s="11"/>
      <c r="AS69" s="138"/>
      <c r="AT69" s="138"/>
    </row>
    <row r="70" spans="2:46" ht="12.75">
      <c r="B70" s="6"/>
      <c r="C70" s="7"/>
      <c r="D70" s="4"/>
      <c r="E70" s="6"/>
      <c r="F70" s="7"/>
      <c r="G70" s="4"/>
      <c r="H70" s="9"/>
      <c r="I70" s="3"/>
      <c r="J70" s="8"/>
      <c r="K70" s="4"/>
      <c r="L70" s="4"/>
      <c r="M70" s="4"/>
      <c r="N70" s="6"/>
      <c r="O70" s="7"/>
      <c r="P70" s="4"/>
      <c r="Q70" s="4"/>
      <c r="R70" s="4"/>
      <c r="S70" s="4"/>
      <c r="U70" s="3"/>
      <c r="V70" s="3"/>
      <c r="W70" s="3"/>
      <c r="X70" s="4"/>
      <c r="Y70" s="10"/>
      <c r="Z70" s="11"/>
      <c r="AA70" s="11"/>
      <c r="AB70" s="11"/>
      <c r="AS70" s="138"/>
      <c r="AT70" s="138"/>
    </row>
    <row r="71" spans="2:46" ht="12.75">
      <c r="B71" s="6"/>
      <c r="C71" s="7"/>
      <c r="D71" s="4"/>
      <c r="E71" s="6"/>
      <c r="F71" s="7"/>
      <c r="G71" s="4"/>
      <c r="H71" s="9"/>
      <c r="I71" s="3"/>
      <c r="J71" s="8"/>
      <c r="K71" s="4"/>
      <c r="L71" s="4"/>
      <c r="M71" s="4"/>
      <c r="N71" s="6"/>
      <c r="O71" s="7"/>
      <c r="P71" s="4"/>
      <c r="Q71" s="4"/>
      <c r="R71" s="4"/>
      <c r="S71" s="4"/>
      <c r="U71" s="3"/>
      <c r="V71" s="3"/>
      <c r="W71" s="3"/>
      <c r="X71" s="4"/>
      <c r="Y71" s="10"/>
      <c r="Z71" s="11"/>
      <c r="AA71" s="11"/>
      <c r="AB71" s="11"/>
      <c r="AS71" s="138"/>
      <c r="AT71" s="138"/>
    </row>
    <row r="72" spans="2:46" ht="12.75">
      <c r="B72" s="6"/>
      <c r="C72" s="7"/>
      <c r="D72" s="4"/>
      <c r="E72" s="6"/>
      <c r="F72" s="7"/>
      <c r="G72" s="4"/>
      <c r="H72" s="9"/>
      <c r="I72" s="3"/>
      <c r="J72" s="8"/>
      <c r="K72" s="4"/>
      <c r="L72" s="4"/>
      <c r="M72" s="4"/>
      <c r="N72" s="6"/>
      <c r="O72" s="7"/>
      <c r="P72" s="4"/>
      <c r="Q72" s="4"/>
      <c r="R72" s="4"/>
      <c r="S72" s="4"/>
      <c r="U72" s="3"/>
      <c r="V72" s="3"/>
      <c r="W72" s="3"/>
      <c r="X72" s="4"/>
      <c r="Y72" s="10"/>
      <c r="Z72" s="11"/>
      <c r="AA72" s="11"/>
      <c r="AB72" s="11"/>
      <c r="AS72" s="138"/>
      <c r="AT72" s="138"/>
    </row>
    <row r="73" spans="2:46" ht="12.75">
      <c r="B73" s="6"/>
      <c r="C73" s="7"/>
      <c r="D73" s="4"/>
      <c r="E73" s="6"/>
      <c r="F73" s="7"/>
      <c r="G73" s="4"/>
      <c r="H73" s="9"/>
      <c r="I73" s="3"/>
      <c r="J73" s="8"/>
      <c r="K73" s="4"/>
      <c r="L73" s="4"/>
      <c r="M73" s="4"/>
      <c r="N73" s="6"/>
      <c r="O73" s="7"/>
      <c r="P73" s="4"/>
      <c r="Q73" s="4"/>
      <c r="R73" s="4"/>
      <c r="S73" s="4"/>
      <c r="U73" s="3"/>
      <c r="V73" s="3"/>
      <c r="W73" s="3"/>
      <c r="X73" s="4"/>
      <c r="Y73" s="10"/>
      <c r="Z73" s="11"/>
      <c r="AA73" s="11"/>
      <c r="AB73" s="11"/>
      <c r="AS73" s="138"/>
      <c r="AT73" s="138"/>
    </row>
    <row r="74" spans="2:46" ht="12.75">
      <c r="B74" s="6"/>
      <c r="C74" s="7"/>
      <c r="D74" s="4"/>
      <c r="E74" s="6"/>
      <c r="F74" s="7"/>
      <c r="G74" s="4"/>
      <c r="H74" s="9"/>
      <c r="I74" s="3"/>
      <c r="J74" s="8"/>
      <c r="K74" s="4"/>
      <c r="L74" s="4"/>
      <c r="M74" s="4"/>
      <c r="N74" s="6"/>
      <c r="O74" s="7"/>
      <c r="P74" s="4"/>
      <c r="Q74" s="4"/>
      <c r="R74" s="4"/>
      <c r="S74" s="4"/>
      <c r="U74" s="3"/>
      <c r="V74" s="3"/>
      <c r="W74" s="3"/>
      <c r="X74" s="4"/>
      <c r="Y74" s="10"/>
      <c r="Z74" s="11"/>
      <c r="AA74" s="11"/>
      <c r="AB74" s="11"/>
      <c r="AS74" s="138"/>
      <c r="AT74" s="138"/>
    </row>
    <row r="75" spans="2:46" ht="12.75">
      <c r="B75" s="6"/>
      <c r="C75" s="7"/>
      <c r="D75" s="4"/>
      <c r="E75" s="6"/>
      <c r="F75" s="7"/>
      <c r="G75" s="4"/>
      <c r="H75" s="9"/>
      <c r="I75" s="3"/>
      <c r="J75" s="8"/>
      <c r="K75" s="4"/>
      <c r="L75" s="4"/>
      <c r="M75" s="4"/>
      <c r="N75" s="6"/>
      <c r="O75" s="7"/>
      <c r="P75" s="4"/>
      <c r="Q75" s="4"/>
      <c r="R75" s="4"/>
      <c r="S75" s="4"/>
      <c r="U75" s="3"/>
      <c r="V75" s="3"/>
      <c r="W75" s="3"/>
      <c r="X75" s="4"/>
      <c r="Y75" s="10"/>
      <c r="Z75" s="11"/>
      <c r="AA75" s="11"/>
      <c r="AB75" s="11"/>
      <c r="AS75" s="138"/>
      <c r="AT75" s="138"/>
    </row>
    <row r="76" spans="2:28" ht="12.75">
      <c r="B76" s="6"/>
      <c r="C76" s="7"/>
      <c r="D76" s="4"/>
      <c r="E76" s="6"/>
      <c r="F76" s="7"/>
      <c r="G76" s="4"/>
      <c r="H76" s="9"/>
      <c r="I76" s="3"/>
      <c r="J76" s="8"/>
      <c r="K76" s="4"/>
      <c r="L76" s="4"/>
      <c r="M76" s="4"/>
      <c r="N76" s="6"/>
      <c r="O76" s="7"/>
      <c r="P76" s="4"/>
      <c r="Q76" s="4"/>
      <c r="R76" s="4"/>
      <c r="S76" s="4"/>
      <c r="U76" s="3"/>
      <c r="V76" s="3"/>
      <c r="W76" s="3"/>
      <c r="X76" s="4"/>
      <c r="Y76" s="10"/>
      <c r="Z76" s="11"/>
      <c r="AA76" s="11"/>
      <c r="AB76" s="11"/>
    </row>
    <row r="77" spans="2:28" ht="12.75">
      <c r="B77" s="6"/>
      <c r="C77" s="7"/>
      <c r="D77" s="4"/>
      <c r="E77" s="6"/>
      <c r="F77" s="7"/>
      <c r="G77" s="4"/>
      <c r="H77" s="9"/>
      <c r="I77" s="3"/>
      <c r="J77" s="8"/>
      <c r="K77" s="4"/>
      <c r="L77" s="4"/>
      <c r="M77" s="4"/>
      <c r="N77" s="6"/>
      <c r="O77" s="7"/>
      <c r="P77" s="4"/>
      <c r="Q77" s="4"/>
      <c r="R77" s="4"/>
      <c r="S77" s="4"/>
      <c r="U77" s="3"/>
      <c r="V77" s="3"/>
      <c r="W77" s="3"/>
      <c r="X77" s="4"/>
      <c r="Y77" s="10"/>
      <c r="Z77" s="11"/>
      <c r="AA77" s="11"/>
      <c r="AB77" s="11"/>
    </row>
    <row r="78" spans="2:28" ht="12.75">
      <c r="B78" s="6"/>
      <c r="C78" s="7"/>
      <c r="D78" s="4"/>
      <c r="E78" s="6"/>
      <c r="F78" s="7"/>
      <c r="G78" s="4"/>
      <c r="H78" s="9"/>
      <c r="I78" s="3"/>
      <c r="J78" s="8"/>
      <c r="K78" s="4"/>
      <c r="L78" s="4"/>
      <c r="M78" s="4"/>
      <c r="N78" s="6"/>
      <c r="O78" s="7"/>
      <c r="P78" s="4"/>
      <c r="Q78" s="4"/>
      <c r="R78" s="4"/>
      <c r="S78" s="4"/>
      <c r="U78" s="3"/>
      <c r="V78" s="3"/>
      <c r="W78" s="3"/>
      <c r="X78" s="4"/>
      <c r="Y78" s="10"/>
      <c r="Z78" s="11"/>
      <c r="AA78" s="11"/>
      <c r="AB78" s="11"/>
    </row>
    <row r="79" spans="2:28" ht="12.75">
      <c r="B79" s="6"/>
      <c r="C79" s="7"/>
      <c r="D79" s="4"/>
      <c r="E79" s="6"/>
      <c r="F79" s="7"/>
      <c r="G79" s="4"/>
      <c r="H79" s="9"/>
      <c r="I79" s="3"/>
      <c r="J79" s="8"/>
      <c r="K79" s="4"/>
      <c r="L79" s="4"/>
      <c r="M79" s="4"/>
      <c r="N79" s="6"/>
      <c r="O79" s="7"/>
      <c r="P79" s="4"/>
      <c r="Q79" s="4"/>
      <c r="R79" s="4"/>
      <c r="S79" s="4"/>
      <c r="U79" s="3"/>
      <c r="V79" s="3"/>
      <c r="W79" s="3"/>
      <c r="X79" s="4"/>
      <c r="Y79" s="10"/>
      <c r="Z79" s="11"/>
      <c r="AA79" s="11"/>
      <c r="AB79" s="11"/>
    </row>
    <row r="80" spans="2:28" ht="12.75">
      <c r="B80" s="6"/>
      <c r="C80" s="7"/>
      <c r="D80" s="4"/>
      <c r="E80" s="6"/>
      <c r="F80" s="7"/>
      <c r="G80" s="4"/>
      <c r="H80" s="9"/>
      <c r="I80" s="3"/>
      <c r="J80" s="8"/>
      <c r="K80" s="4"/>
      <c r="L80" s="4"/>
      <c r="M80" s="4"/>
      <c r="N80" s="6"/>
      <c r="O80" s="7"/>
      <c r="P80" s="4"/>
      <c r="Q80" s="4"/>
      <c r="R80" s="4"/>
      <c r="S80" s="4"/>
      <c r="U80" s="3"/>
      <c r="V80" s="3"/>
      <c r="W80" s="3"/>
      <c r="X80" s="4"/>
      <c r="Y80" s="10"/>
      <c r="Z80" s="11"/>
      <c r="AA80" s="11"/>
      <c r="AB80" s="11"/>
    </row>
    <row r="81" spans="2:28" ht="12.75">
      <c r="B81" s="6"/>
      <c r="C81" s="7"/>
      <c r="D81" s="4"/>
      <c r="E81" s="6"/>
      <c r="F81" s="7"/>
      <c r="G81" s="4"/>
      <c r="H81" s="9"/>
      <c r="I81" s="3"/>
      <c r="J81" s="8"/>
      <c r="K81" s="4"/>
      <c r="L81" s="4"/>
      <c r="M81" s="4"/>
      <c r="N81" s="6"/>
      <c r="O81" s="7"/>
      <c r="P81" s="4"/>
      <c r="Q81" s="4"/>
      <c r="R81" s="4"/>
      <c r="S81" s="4"/>
      <c r="U81" s="3"/>
      <c r="V81" s="3"/>
      <c r="W81" s="3"/>
      <c r="X81" s="4"/>
      <c r="Y81" s="10"/>
      <c r="Z81" s="11"/>
      <c r="AA81" s="11"/>
      <c r="AB81" s="11"/>
    </row>
    <row r="82" spans="2:28" ht="12.75">
      <c r="B82" s="6"/>
      <c r="C82" s="7"/>
      <c r="D82" s="4"/>
      <c r="E82" s="6"/>
      <c r="F82" s="7"/>
      <c r="G82" s="4"/>
      <c r="H82" s="9"/>
      <c r="I82" s="3"/>
      <c r="J82" s="8"/>
      <c r="K82" s="4"/>
      <c r="L82" s="4"/>
      <c r="M82" s="4"/>
      <c r="N82" s="6"/>
      <c r="O82" s="7"/>
      <c r="P82" s="4"/>
      <c r="Q82" s="4"/>
      <c r="R82" s="4"/>
      <c r="S82" s="4"/>
      <c r="U82" s="3"/>
      <c r="V82" s="3"/>
      <c r="W82" s="3"/>
      <c r="X82" s="4"/>
      <c r="Y82" s="10"/>
      <c r="Z82" s="11"/>
      <c r="AA82" s="11"/>
      <c r="AB82" s="11"/>
    </row>
    <row r="83" spans="2:28" ht="12.75">
      <c r="B83" s="6"/>
      <c r="C83" s="7"/>
      <c r="D83" s="4"/>
      <c r="E83" s="6"/>
      <c r="F83" s="7"/>
      <c r="G83" s="4"/>
      <c r="H83" s="9"/>
      <c r="I83" s="3"/>
      <c r="J83" s="8"/>
      <c r="K83" s="4"/>
      <c r="L83" s="4"/>
      <c r="M83" s="4"/>
      <c r="N83" s="6"/>
      <c r="O83" s="7"/>
      <c r="P83" s="4"/>
      <c r="Q83" s="4"/>
      <c r="R83" s="4"/>
      <c r="S83" s="4"/>
      <c r="U83" s="3"/>
      <c r="V83" s="3"/>
      <c r="W83" s="3"/>
      <c r="X83" s="4"/>
      <c r="Y83" s="10"/>
      <c r="Z83" s="11"/>
      <c r="AA83" s="11"/>
      <c r="AB83" s="11"/>
    </row>
    <row r="84" spans="2:28" ht="12.75">
      <c r="B84" s="6"/>
      <c r="C84" s="7"/>
      <c r="D84" s="4"/>
      <c r="E84" s="6"/>
      <c r="F84" s="7"/>
      <c r="G84" s="4"/>
      <c r="H84" s="9"/>
      <c r="I84" s="3"/>
      <c r="J84" s="8"/>
      <c r="K84" s="4"/>
      <c r="L84" s="4"/>
      <c r="M84" s="4"/>
      <c r="N84" s="6"/>
      <c r="O84" s="7"/>
      <c r="P84" s="4"/>
      <c r="Q84" s="4"/>
      <c r="R84" s="4"/>
      <c r="S84" s="4"/>
      <c r="U84" s="3"/>
      <c r="V84" s="3"/>
      <c r="W84" s="3"/>
      <c r="X84" s="4"/>
      <c r="Y84" s="10"/>
      <c r="Z84" s="11"/>
      <c r="AA84" s="11"/>
      <c r="AB84" s="11"/>
    </row>
    <row r="85" spans="2:28" ht="12.75">
      <c r="B85" s="6"/>
      <c r="C85" s="7"/>
      <c r="D85" s="4"/>
      <c r="E85" s="6"/>
      <c r="F85" s="7"/>
      <c r="G85" s="4"/>
      <c r="H85" s="9"/>
      <c r="I85" s="3"/>
      <c r="J85" s="8"/>
      <c r="K85" s="4"/>
      <c r="L85" s="4"/>
      <c r="M85" s="4"/>
      <c r="N85" s="6"/>
      <c r="O85" s="7"/>
      <c r="P85" s="4"/>
      <c r="Q85" s="4"/>
      <c r="R85" s="4"/>
      <c r="S85" s="4"/>
      <c r="U85" s="3"/>
      <c r="V85" s="3"/>
      <c r="W85" s="3"/>
      <c r="X85" s="4"/>
      <c r="Y85" s="10"/>
      <c r="Z85" s="11"/>
      <c r="AA85" s="11"/>
      <c r="AB85" s="11"/>
    </row>
    <row r="86" spans="2:28" ht="12.75">
      <c r="B86" s="6"/>
      <c r="C86" s="7"/>
      <c r="D86" s="4"/>
      <c r="E86" s="6"/>
      <c r="F86" s="7"/>
      <c r="G86" s="4"/>
      <c r="H86" s="9"/>
      <c r="I86" s="3"/>
      <c r="J86" s="8"/>
      <c r="K86" s="4"/>
      <c r="L86" s="4"/>
      <c r="M86" s="4"/>
      <c r="N86" s="6"/>
      <c r="O86" s="7"/>
      <c r="P86" s="4"/>
      <c r="Q86" s="4"/>
      <c r="R86" s="4"/>
      <c r="S86" s="4"/>
      <c r="U86" s="3"/>
      <c r="V86" s="3"/>
      <c r="W86" s="3"/>
      <c r="X86" s="4"/>
      <c r="Y86" s="10"/>
      <c r="Z86" s="11"/>
      <c r="AA86" s="11"/>
      <c r="AB86" s="11"/>
    </row>
    <row r="87" spans="2:28" ht="12.75">
      <c r="B87" s="6"/>
      <c r="C87" s="7"/>
      <c r="D87" s="4"/>
      <c r="E87" s="6"/>
      <c r="F87" s="7"/>
      <c r="G87" s="4"/>
      <c r="H87" s="9"/>
      <c r="I87" s="3"/>
      <c r="J87" s="8"/>
      <c r="K87" s="4"/>
      <c r="L87" s="4"/>
      <c r="M87" s="4"/>
      <c r="N87" s="6"/>
      <c r="O87" s="7"/>
      <c r="P87" s="4"/>
      <c r="Q87" s="4"/>
      <c r="R87" s="4"/>
      <c r="S87" s="4"/>
      <c r="U87" s="3"/>
      <c r="V87" s="3"/>
      <c r="W87" s="3"/>
      <c r="X87" s="4"/>
      <c r="Y87" s="10"/>
      <c r="Z87" s="11"/>
      <c r="AA87" s="11"/>
      <c r="AB87" s="11"/>
    </row>
    <row r="88" spans="2:28" ht="12.75">
      <c r="B88" s="6"/>
      <c r="C88" s="7"/>
      <c r="D88" s="4"/>
      <c r="E88" s="6"/>
      <c r="F88" s="7"/>
      <c r="G88" s="4"/>
      <c r="H88" s="9"/>
      <c r="I88" s="3"/>
      <c r="J88" s="8"/>
      <c r="K88" s="4"/>
      <c r="L88" s="4"/>
      <c r="M88" s="4"/>
      <c r="N88" s="6"/>
      <c r="O88" s="7"/>
      <c r="P88" s="4"/>
      <c r="Q88" s="4"/>
      <c r="R88" s="4"/>
      <c r="S88" s="4"/>
      <c r="U88" s="3"/>
      <c r="V88" s="3"/>
      <c r="W88" s="3"/>
      <c r="X88" s="4"/>
      <c r="Y88" s="10"/>
      <c r="Z88" s="11"/>
      <c r="AA88" s="11"/>
      <c r="AB88" s="11"/>
    </row>
    <row r="89" spans="2:28" ht="12.75">
      <c r="B89" s="6"/>
      <c r="C89" s="7"/>
      <c r="D89" s="4"/>
      <c r="E89" s="6"/>
      <c r="F89" s="7"/>
      <c r="G89" s="4"/>
      <c r="H89" s="9"/>
      <c r="I89" s="3"/>
      <c r="J89" s="8"/>
      <c r="K89" s="4"/>
      <c r="L89" s="4"/>
      <c r="M89" s="4"/>
      <c r="N89" s="6"/>
      <c r="O89" s="7"/>
      <c r="P89" s="4"/>
      <c r="Q89" s="4"/>
      <c r="R89" s="4"/>
      <c r="S89" s="4"/>
      <c r="U89" s="3"/>
      <c r="V89" s="3"/>
      <c r="W89" s="3"/>
      <c r="X89" s="4"/>
      <c r="Y89" s="10"/>
      <c r="Z89" s="11"/>
      <c r="AA89" s="11"/>
      <c r="AB89" s="11"/>
    </row>
    <row r="90" spans="2:28" ht="12.75">
      <c r="B90" s="6"/>
      <c r="C90" s="7"/>
      <c r="D90" s="4"/>
      <c r="E90" s="6"/>
      <c r="F90" s="7"/>
      <c r="G90" s="4"/>
      <c r="H90" s="9"/>
      <c r="I90" s="3"/>
      <c r="J90" s="8"/>
      <c r="K90" s="4"/>
      <c r="L90" s="4"/>
      <c r="M90" s="4"/>
      <c r="N90" s="6"/>
      <c r="O90" s="7"/>
      <c r="P90" s="4"/>
      <c r="Q90" s="4"/>
      <c r="R90" s="4"/>
      <c r="S90" s="4"/>
      <c r="U90" s="3"/>
      <c r="V90" s="3"/>
      <c r="W90" s="3"/>
      <c r="X90" s="4"/>
      <c r="Y90" s="10"/>
      <c r="Z90" s="11"/>
      <c r="AA90" s="11"/>
      <c r="AB90" s="11"/>
    </row>
    <row r="91" spans="2:35" ht="15.75" customHeight="1">
      <c r="B91" s="6"/>
      <c r="C91" s="7"/>
      <c r="D91" s="203" t="s">
        <v>67</v>
      </c>
      <c r="E91" s="204"/>
      <c r="F91" s="204"/>
      <c r="G91" s="204"/>
      <c r="H91" s="204"/>
      <c r="I91" s="204"/>
      <c r="J91" s="204"/>
      <c r="K91" s="204"/>
      <c r="L91" s="204"/>
      <c r="M91" s="204"/>
      <c r="N91" s="204"/>
      <c r="O91" s="204"/>
      <c r="P91" s="204"/>
      <c r="Q91" s="204"/>
      <c r="R91" s="204"/>
      <c r="S91" s="205"/>
      <c r="U91" s="3"/>
      <c r="V91" s="3"/>
      <c r="W91" s="203" t="s">
        <v>68</v>
      </c>
      <c r="X91" s="204"/>
      <c r="Y91" s="204"/>
      <c r="Z91" s="204"/>
      <c r="AA91" s="204"/>
      <c r="AB91" s="204"/>
      <c r="AC91" s="204"/>
      <c r="AD91" s="204"/>
      <c r="AE91" s="204"/>
      <c r="AF91" s="204"/>
      <c r="AG91" s="204"/>
      <c r="AH91" s="204"/>
      <c r="AI91" s="205"/>
    </row>
    <row r="92" spans="2:35" ht="12.75" customHeight="1">
      <c r="B92" s="6"/>
      <c r="C92" s="7"/>
      <c r="D92" s="244" t="s">
        <v>134</v>
      </c>
      <c r="E92" s="250"/>
      <c r="F92" s="250"/>
      <c r="G92" s="250"/>
      <c r="H92" s="250"/>
      <c r="I92" s="250"/>
      <c r="J92" s="250"/>
      <c r="K92" s="250"/>
      <c r="L92" s="250"/>
      <c r="M92" s="251"/>
      <c r="N92" s="251"/>
      <c r="O92" s="251"/>
      <c r="P92" s="251"/>
      <c r="Q92" s="251"/>
      <c r="R92" s="251"/>
      <c r="S92" s="252"/>
      <c r="U92" s="3"/>
      <c r="V92" s="3"/>
      <c r="W92" s="244" t="s">
        <v>116</v>
      </c>
      <c r="X92" s="245"/>
      <c r="Y92" s="245"/>
      <c r="Z92" s="245"/>
      <c r="AA92" s="245"/>
      <c r="AB92" s="245"/>
      <c r="AC92" s="245"/>
      <c r="AD92" s="245"/>
      <c r="AE92" s="245"/>
      <c r="AF92" s="245"/>
      <c r="AG92" s="245"/>
      <c r="AH92" s="245"/>
      <c r="AI92" s="246"/>
    </row>
    <row r="93" spans="2:35" ht="12.75" customHeight="1">
      <c r="B93" s="6"/>
      <c r="C93" s="7"/>
      <c r="D93" s="253"/>
      <c r="E93" s="254"/>
      <c r="F93" s="254"/>
      <c r="G93" s="254"/>
      <c r="H93" s="254"/>
      <c r="I93" s="254"/>
      <c r="J93" s="254"/>
      <c r="K93" s="254"/>
      <c r="L93" s="254"/>
      <c r="M93" s="255"/>
      <c r="N93" s="255"/>
      <c r="O93" s="255"/>
      <c r="P93" s="255"/>
      <c r="Q93" s="255"/>
      <c r="R93" s="255"/>
      <c r="S93" s="256"/>
      <c r="U93" s="3"/>
      <c r="V93" s="3"/>
      <c r="W93" s="247"/>
      <c r="X93" s="248"/>
      <c r="Y93" s="248"/>
      <c r="Z93" s="248"/>
      <c r="AA93" s="248"/>
      <c r="AB93" s="248"/>
      <c r="AC93" s="248"/>
      <c r="AD93" s="248"/>
      <c r="AE93" s="248"/>
      <c r="AF93" s="248"/>
      <c r="AG93" s="248"/>
      <c r="AH93" s="248"/>
      <c r="AI93" s="249"/>
    </row>
    <row r="94" spans="2:35" ht="12.75" customHeight="1">
      <c r="B94" s="6"/>
      <c r="C94" s="7"/>
      <c r="D94" s="253"/>
      <c r="E94" s="254"/>
      <c r="F94" s="254"/>
      <c r="G94" s="254"/>
      <c r="H94" s="254"/>
      <c r="I94" s="254"/>
      <c r="J94" s="254"/>
      <c r="K94" s="254"/>
      <c r="L94" s="254"/>
      <c r="M94" s="255"/>
      <c r="N94" s="255"/>
      <c r="O94" s="255"/>
      <c r="P94" s="255"/>
      <c r="Q94" s="255"/>
      <c r="R94" s="255"/>
      <c r="S94" s="256"/>
      <c r="U94" s="3"/>
      <c r="V94" s="3"/>
      <c r="W94" s="247"/>
      <c r="X94" s="248"/>
      <c r="Y94" s="248"/>
      <c r="Z94" s="248"/>
      <c r="AA94" s="248"/>
      <c r="AB94" s="248"/>
      <c r="AC94" s="248"/>
      <c r="AD94" s="248"/>
      <c r="AE94" s="248"/>
      <c r="AF94" s="248"/>
      <c r="AG94" s="248"/>
      <c r="AH94" s="248"/>
      <c r="AI94" s="249"/>
    </row>
    <row r="95" spans="2:35" ht="12.75" customHeight="1">
      <c r="B95" s="6"/>
      <c r="C95" s="7"/>
      <c r="D95" s="253"/>
      <c r="E95" s="254"/>
      <c r="F95" s="254"/>
      <c r="G95" s="254"/>
      <c r="H95" s="254"/>
      <c r="I95" s="254"/>
      <c r="J95" s="254"/>
      <c r="K95" s="254"/>
      <c r="L95" s="254"/>
      <c r="M95" s="255"/>
      <c r="N95" s="255"/>
      <c r="O95" s="255"/>
      <c r="P95" s="255"/>
      <c r="Q95" s="255"/>
      <c r="R95" s="255"/>
      <c r="S95" s="256"/>
      <c r="U95" s="3"/>
      <c r="V95" s="3"/>
      <c r="W95" s="247"/>
      <c r="X95" s="248"/>
      <c r="Y95" s="248"/>
      <c r="Z95" s="248"/>
      <c r="AA95" s="248"/>
      <c r="AB95" s="248"/>
      <c r="AC95" s="248"/>
      <c r="AD95" s="248"/>
      <c r="AE95" s="248"/>
      <c r="AF95" s="248"/>
      <c r="AG95" s="248"/>
      <c r="AH95" s="248"/>
      <c r="AI95" s="249"/>
    </row>
    <row r="96" spans="2:35" ht="12.75" customHeight="1">
      <c r="B96" s="6"/>
      <c r="C96" s="7"/>
      <c r="D96" s="253"/>
      <c r="E96" s="254"/>
      <c r="F96" s="254"/>
      <c r="G96" s="254"/>
      <c r="H96" s="254"/>
      <c r="I96" s="254"/>
      <c r="J96" s="254"/>
      <c r="K96" s="254"/>
      <c r="L96" s="254"/>
      <c r="M96" s="255"/>
      <c r="N96" s="255"/>
      <c r="O96" s="255"/>
      <c r="P96" s="255"/>
      <c r="Q96" s="255"/>
      <c r="R96" s="255"/>
      <c r="S96" s="256"/>
      <c r="U96" s="3"/>
      <c r="V96" s="3"/>
      <c r="W96" s="247"/>
      <c r="X96" s="248"/>
      <c r="Y96" s="248"/>
      <c r="Z96" s="248"/>
      <c r="AA96" s="248"/>
      <c r="AB96" s="248"/>
      <c r="AC96" s="248"/>
      <c r="AD96" s="248"/>
      <c r="AE96" s="248"/>
      <c r="AF96" s="248"/>
      <c r="AG96" s="248"/>
      <c r="AH96" s="248"/>
      <c r="AI96" s="249"/>
    </row>
    <row r="97" spans="2:35" ht="12.75" customHeight="1">
      <c r="B97" s="6"/>
      <c r="C97" s="7"/>
      <c r="D97" s="253"/>
      <c r="E97" s="254"/>
      <c r="F97" s="254"/>
      <c r="G97" s="254"/>
      <c r="H97" s="254"/>
      <c r="I97" s="254"/>
      <c r="J97" s="254"/>
      <c r="K97" s="254"/>
      <c r="L97" s="254"/>
      <c r="M97" s="255"/>
      <c r="N97" s="255"/>
      <c r="O97" s="255"/>
      <c r="P97" s="255"/>
      <c r="Q97" s="255"/>
      <c r="R97" s="255"/>
      <c r="S97" s="256"/>
      <c r="U97" s="3"/>
      <c r="V97" s="3"/>
      <c r="W97" s="247"/>
      <c r="X97" s="248"/>
      <c r="Y97" s="248"/>
      <c r="Z97" s="248"/>
      <c r="AA97" s="248"/>
      <c r="AB97" s="248"/>
      <c r="AC97" s="248"/>
      <c r="AD97" s="248"/>
      <c r="AE97" s="248"/>
      <c r="AF97" s="248"/>
      <c r="AG97" s="248"/>
      <c r="AH97" s="248"/>
      <c r="AI97" s="249"/>
    </row>
    <row r="98" spans="2:35" ht="12.75" customHeight="1">
      <c r="B98" s="6"/>
      <c r="C98" s="7"/>
      <c r="D98" s="253"/>
      <c r="E98" s="254"/>
      <c r="F98" s="254"/>
      <c r="G98" s="254"/>
      <c r="H98" s="254"/>
      <c r="I98" s="254"/>
      <c r="J98" s="254"/>
      <c r="K98" s="254"/>
      <c r="L98" s="254"/>
      <c r="M98" s="255"/>
      <c r="N98" s="255"/>
      <c r="O98" s="255"/>
      <c r="P98" s="255"/>
      <c r="Q98" s="255"/>
      <c r="R98" s="255"/>
      <c r="S98" s="256"/>
      <c r="U98" s="3"/>
      <c r="V98" s="3"/>
      <c r="W98" s="247"/>
      <c r="X98" s="248"/>
      <c r="Y98" s="248"/>
      <c r="Z98" s="248"/>
      <c r="AA98" s="248"/>
      <c r="AB98" s="248"/>
      <c r="AC98" s="248"/>
      <c r="AD98" s="248"/>
      <c r="AE98" s="248"/>
      <c r="AF98" s="248"/>
      <c r="AG98" s="248"/>
      <c r="AH98" s="248"/>
      <c r="AI98" s="249"/>
    </row>
    <row r="99" spans="2:35" ht="12.75">
      <c r="B99" s="6"/>
      <c r="C99" s="7"/>
      <c r="D99" s="253"/>
      <c r="E99" s="254"/>
      <c r="F99" s="254"/>
      <c r="G99" s="254"/>
      <c r="H99" s="254"/>
      <c r="I99" s="254"/>
      <c r="J99" s="254"/>
      <c r="K99" s="254"/>
      <c r="L99" s="254"/>
      <c r="M99" s="255"/>
      <c r="N99" s="255"/>
      <c r="O99" s="255"/>
      <c r="P99" s="255"/>
      <c r="Q99" s="255"/>
      <c r="R99" s="255"/>
      <c r="S99" s="256"/>
      <c r="U99" s="3"/>
      <c r="V99" s="3"/>
      <c r="W99" s="247"/>
      <c r="X99" s="248"/>
      <c r="Y99" s="248"/>
      <c r="Z99" s="248"/>
      <c r="AA99" s="248"/>
      <c r="AB99" s="248"/>
      <c r="AC99" s="248"/>
      <c r="AD99" s="248"/>
      <c r="AE99" s="248"/>
      <c r="AF99" s="248"/>
      <c r="AG99" s="248"/>
      <c r="AH99" s="248"/>
      <c r="AI99" s="249"/>
    </row>
    <row r="100" spans="2:35" ht="12.75">
      <c r="B100" s="6"/>
      <c r="C100" s="7"/>
      <c r="D100" s="253"/>
      <c r="E100" s="254"/>
      <c r="F100" s="254"/>
      <c r="G100" s="254"/>
      <c r="H100" s="254"/>
      <c r="I100" s="254"/>
      <c r="J100" s="254"/>
      <c r="K100" s="254"/>
      <c r="L100" s="254"/>
      <c r="M100" s="255"/>
      <c r="N100" s="255"/>
      <c r="O100" s="255"/>
      <c r="P100" s="255"/>
      <c r="Q100" s="255"/>
      <c r="R100" s="255"/>
      <c r="S100" s="256"/>
      <c r="U100" s="3"/>
      <c r="V100" s="3"/>
      <c r="W100" s="247"/>
      <c r="X100" s="248"/>
      <c r="Y100" s="248"/>
      <c r="Z100" s="248"/>
      <c r="AA100" s="248"/>
      <c r="AB100" s="248"/>
      <c r="AC100" s="248"/>
      <c r="AD100" s="248"/>
      <c r="AE100" s="248"/>
      <c r="AF100" s="248"/>
      <c r="AG100" s="248"/>
      <c r="AH100" s="248"/>
      <c r="AI100" s="249"/>
    </row>
    <row r="101" spans="2:35" ht="12.75">
      <c r="B101" s="6"/>
      <c r="C101" s="7"/>
      <c r="D101" s="253"/>
      <c r="E101" s="254"/>
      <c r="F101" s="254"/>
      <c r="G101" s="254"/>
      <c r="H101" s="254"/>
      <c r="I101" s="254"/>
      <c r="J101" s="254"/>
      <c r="K101" s="254"/>
      <c r="L101" s="254"/>
      <c r="M101" s="255"/>
      <c r="N101" s="255"/>
      <c r="O101" s="255"/>
      <c r="P101" s="255"/>
      <c r="Q101" s="255"/>
      <c r="R101" s="255"/>
      <c r="S101" s="256"/>
      <c r="U101" s="3"/>
      <c r="V101" s="3"/>
      <c r="W101" s="247"/>
      <c r="X101" s="248"/>
      <c r="Y101" s="248"/>
      <c r="Z101" s="248"/>
      <c r="AA101" s="248"/>
      <c r="AB101" s="248"/>
      <c r="AC101" s="248"/>
      <c r="AD101" s="248"/>
      <c r="AE101" s="248"/>
      <c r="AF101" s="248"/>
      <c r="AG101" s="248"/>
      <c r="AH101" s="248"/>
      <c r="AI101" s="249"/>
    </row>
    <row r="102" spans="2:35" ht="18" customHeight="1">
      <c r="B102" s="6"/>
      <c r="C102" s="7"/>
      <c r="D102" s="253"/>
      <c r="E102" s="254"/>
      <c r="F102" s="254"/>
      <c r="G102" s="254"/>
      <c r="H102" s="254"/>
      <c r="I102" s="254"/>
      <c r="J102" s="254"/>
      <c r="K102" s="254"/>
      <c r="L102" s="254"/>
      <c r="M102" s="255"/>
      <c r="N102" s="255"/>
      <c r="O102" s="255"/>
      <c r="P102" s="255"/>
      <c r="Q102" s="255"/>
      <c r="R102" s="255"/>
      <c r="S102" s="256"/>
      <c r="U102" s="3"/>
      <c r="V102" s="3"/>
      <c r="W102" s="247"/>
      <c r="X102" s="248"/>
      <c r="Y102" s="248"/>
      <c r="Z102" s="248"/>
      <c r="AA102" s="248"/>
      <c r="AB102" s="248"/>
      <c r="AC102" s="248"/>
      <c r="AD102" s="248"/>
      <c r="AE102" s="248"/>
      <c r="AF102" s="248"/>
      <c r="AG102" s="248"/>
      <c r="AH102" s="248"/>
      <c r="AI102" s="249"/>
    </row>
    <row r="103" spans="2:35" ht="19.5" customHeight="1">
      <c r="B103" s="6"/>
      <c r="C103" s="7"/>
      <c r="D103" s="253"/>
      <c r="E103" s="254"/>
      <c r="F103" s="254"/>
      <c r="G103" s="254"/>
      <c r="H103" s="254"/>
      <c r="I103" s="254"/>
      <c r="J103" s="254"/>
      <c r="K103" s="254"/>
      <c r="L103" s="254"/>
      <c r="M103" s="255"/>
      <c r="N103" s="255"/>
      <c r="O103" s="255"/>
      <c r="P103" s="255"/>
      <c r="Q103" s="255"/>
      <c r="R103" s="255"/>
      <c r="S103" s="256"/>
      <c r="U103" s="3"/>
      <c r="V103" s="3"/>
      <c r="W103" s="263" t="s">
        <v>38</v>
      </c>
      <c r="X103" s="264"/>
      <c r="Y103" s="264"/>
      <c r="Z103" s="264"/>
      <c r="AA103" s="264"/>
      <c r="AB103" s="264"/>
      <c r="AC103" s="264"/>
      <c r="AD103" s="264"/>
      <c r="AE103" s="264"/>
      <c r="AF103" s="264"/>
      <c r="AG103" s="264"/>
      <c r="AH103" s="264"/>
      <c r="AI103" s="265"/>
    </row>
    <row r="104" spans="2:35" ht="12.75">
      <c r="B104" s="6"/>
      <c r="C104" s="7"/>
      <c r="D104" s="257"/>
      <c r="E104" s="255"/>
      <c r="F104" s="255"/>
      <c r="G104" s="255"/>
      <c r="H104" s="255"/>
      <c r="I104" s="255"/>
      <c r="J104" s="255"/>
      <c r="K104" s="255"/>
      <c r="L104" s="255"/>
      <c r="M104" s="255"/>
      <c r="N104" s="255"/>
      <c r="O104" s="255"/>
      <c r="P104" s="255"/>
      <c r="Q104" s="255"/>
      <c r="R104" s="255"/>
      <c r="S104" s="256"/>
      <c r="U104" s="3"/>
      <c r="V104" s="3"/>
      <c r="W104" s="23"/>
      <c r="X104" s="34"/>
      <c r="Y104" s="34"/>
      <c r="Z104" s="34"/>
      <c r="AA104" s="34"/>
      <c r="AB104" s="34"/>
      <c r="AC104" s="34"/>
      <c r="AD104" s="34"/>
      <c r="AE104" s="34"/>
      <c r="AF104" s="34"/>
      <c r="AG104" s="34"/>
      <c r="AH104" s="34"/>
      <c r="AI104" s="24"/>
    </row>
    <row r="105" spans="2:35" ht="12.75">
      <c r="B105" s="6"/>
      <c r="C105" s="7"/>
      <c r="D105" s="26"/>
      <c r="E105" s="27"/>
      <c r="F105" s="28"/>
      <c r="G105" s="29"/>
      <c r="H105" s="30"/>
      <c r="I105" s="31"/>
      <c r="J105" s="32"/>
      <c r="K105" s="29"/>
      <c r="L105" s="29"/>
      <c r="M105" s="29"/>
      <c r="N105" s="27"/>
      <c r="O105" s="28"/>
      <c r="P105" s="29"/>
      <c r="Q105" s="29"/>
      <c r="R105" s="29"/>
      <c r="S105" s="33"/>
      <c r="U105" s="3"/>
      <c r="V105" s="3"/>
      <c r="W105" s="35"/>
      <c r="X105" s="29"/>
      <c r="Y105" s="36"/>
      <c r="Z105" s="37"/>
      <c r="AA105" s="37"/>
      <c r="AB105" s="37"/>
      <c r="AC105" s="38"/>
      <c r="AD105" s="38"/>
      <c r="AE105" s="38"/>
      <c r="AF105" s="38"/>
      <c r="AG105" s="38"/>
      <c r="AH105" s="38"/>
      <c r="AI105" s="39"/>
    </row>
    <row r="106" spans="2:28" ht="12.75">
      <c r="B106" s="6"/>
      <c r="C106" s="7"/>
      <c r="D106" s="4"/>
      <c r="E106" s="6"/>
      <c r="F106" s="7"/>
      <c r="G106" s="4"/>
      <c r="H106" s="9"/>
      <c r="I106" s="3"/>
      <c r="J106" s="8"/>
      <c r="K106" s="4"/>
      <c r="L106" s="4"/>
      <c r="M106" s="4"/>
      <c r="N106" s="6"/>
      <c r="O106" s="7"/>
      <c r="P106" s="4"/>
      <c r="Q106" s="4"/>
      <c r="R106" s="4"/>
      <c r="S106" s="4"/>
      <c r="U106" s="3"/>
      <c r="V106" s="3"/>
      <c r="W106" s="3"/>
      <c r="X106" s="4"/>
      <c r="Y106" s="10"/>
      <c r="Z106" s="11"/>
      <c r="AA106" s="11"/>
      <c r="AB106" s="11"/>
    </row>
    <row r="107" spans="2:28" ht="12.75">
      <c r="B107" s="6"/>
      <c r="C107" s="7"/>
      <c r="D107" s="4"/>
      <c r="E107" s="6"/>
      <c r="F107" s="7"/>
      <c r="G107" s="4"/>
      <c r="H107" s="9"/>
      <c r="I107" s="3"/>
      <c r="J107" s="8"/>
      <c r="K107" s="4"/>
      <c r="L107" s="4"/>
      <c r="M107" s="4"/>
      <c r="N107" s="6"/>
      <c r="O107" s="7"/>
      <c r="P107" s="4"/>
      <c r="Q107" s="4"/>
      <c r="R107" s="4"/>
      <c r="S107" s="4"/>
      <c r="U107" s="3"/>
      <c r="V107" s="3"/>
      <c r="W107" s="3"/>
      <c r="X107" s="4"/>
      <c r="Y107" s="10"/>
      <c r="Z107" s="11"/>
      <c r="AA107" s="11"/>
      <c r="AB107" s="11"/>
    </row>
    <row r="108" spans="2:28" ht="12.75">
      <c r="B108" s="6"/>
      <c r="C108" s="7"/>
      <c r="D108" s="4"/>
      <c r="E108" s="6"/>
      <c r="F108" s="7"/>
      <c r="G108" s="4"/>
      <c r="H108" s="9"/>
      <c r="I108" s="3"/>
      <c r="J108" s="8"/>
      <c r="K108" s="4"/>
      <c r="L108" s="4"/>
      <c r="M108" s="4"/>
      <c r="N108" s="6"/>
      <c r="O108" s="7"/>
      <c r="P108" s="4"/>
      <c r="Q108" s="4"/>
      <c r="R108" s="4"/>
      <c r="S108" s="4"/>
      <c r="U108" s="3"/>
      <c r="V108" s="3"/>
      <c r="W108" s="3"/>
      <c r="X108" s="4"/>
      <c r="Y108" s="10"/>
      <c r="Z108" s="11"/>
      <c r="AA108" s="11"/>
      <c r="AB108" s="11"/>
    </row>
    <row r="109" spans="2:28" ht="12.75">
      <c r="B109" s="6"/>
      <c r="C109" s="7"/>
      <c r="D109" s="4"/>
      <c r="E109" s="6"/>
      <c r="F109" s="7"/>
      <c r="G109" s="4"/>
      <c r="H109" s="9"/>
      <c r="I109" s="3"/>
      <c r="J109" s="8"/>
      <c r="K109" s="4"/>
      <c r="L109" s="4"/>
      <c r="M109" s="4"/>
      <c r="N109" s="6"/>
      <c r="O109" s="7"/>
      <c r="P109" s="4"/>
      <c r="Q109" s="4"/>
      <c r="R109" s="4"/>
      <c r="S109" s="4"/>
      <c r="U109" s="3"/>
      <c r="V109" s="3"/>
      <c r="W109" s="3"/>
      <c r="X109" s="4"/>
      <c r="Y109" s="10"/>
      <c r="Z109" s="11"/>
      <c r="AA109" s="11"/>
      <c r="AB109" s="11"/>
    </row>
    <row r="110" spans="2:28" ht="12.75">
      <c r="B110" s="6"/>
      <c r="C110" s="7"/>
      <c r="D110" s="4"/>
      <c r="E110" s="6"/>
      <c r="F110" s="7"/>
      <c r="G110" s="4"/>
      <c r="H110" s="9"/>
      <c r="I110" s="3"/>
      <c r="J110" s="8"/>
      <c r="K110" s="4"/>
      <c r="L110" s="4"/>
      <c r="M110" s="4"/>
      <c r="N110" s="6"/>
      <c r="O110" s="7"/>
      <c r="P110" s="4"/>
      <c r="Q110" s="4"/>
      <c r="R110" s="4"/>
      <c r="S110" s="4"/>
      <c r="U110" s="3"/>
      <c r="V110" s="3"/>
      <c r="W110" s="3"/>
      <c r="X110" s="4"/>
      <c r="Y110" s="10"/>
      <c r="Z110" s="11"/>
      <c r="AA110" s="11"/>
      <c r="AB110" s="11"/>
    </row>
    <row r="111" spans="2:28" ht="12.75">
      <c r="B111" s="6"/>
      <c r="C111" s="7"/>
      <c r="D111" s="4"/>
      <c r="E111" s="6"/>
      <c r="F111" s="7"/>
      <c r="G111" s="4"/>
      <c r="H111" s="9"/>
      <c r="I111" s="3"/>
      <c r="J111" s="8"/>
      <c r="K111" s="4"/>
      <c r="L111" s="4"/>
      <c r="M111" s="4"/>
      <c r="N111" s="6"/>
      <c r="O111" s="7"/>
      <c r="P111" s="4"/>
      <c r="Q111" s="4"/>
      <c r="R111" s="4"/>
      <c r="S111" s="4"/>
      <c r="U111" s="3"/>
      <c r="V111" s="3"/>
      <c r="W111" s="3"/>
      <c r="X111" s="4"/>
      <c r="Y111" s="10"/>
      <c r="Z111" s="11"/>
      <c r="AA111" s="11"/>
      <c r="AB111" s="11"/>
    </row>
    <row r="112" spans="2:28" ht="12.75">
      <c r="B112" s="6"/>
      <c r="C112" s="7"/>
      <c r="D112" s="4"/>
      <c r="E112" s="6"/>
      <c r="F112" s="7"/>
      <c r="G112" s="4"/>
      <c r="H112" s="9"/>
      <c r="I112" s="3"/>
      <c r="J112" s="8"/>
      <c r="K112" s="4"/>
      <c r="L112" s="4"/>
      <c r="M112" s="4"/>
      <c r="N112" s="6"/>
      <c r="O112" s="7"/>
      <c r="P112" s="4"/>
      <c r="Q112" s="4"/>
      <c r="R112" s="4"/>
      <c r="S112" s="4"/>
      <c r="U112" s="3"/>
      <c r="V112" s="3"/>
      <c r="W112" s="3"/>
      <c r="X112" s="4"/>
      <c r="Y112" s="10"/>
      <c r="Z112" s="11"/>
      <c r="AA112" s="11"/>
      <c r="AB112" s="11"/>
    </row>
    <row r="113" spans="2:28" ht="12.75">
      <c r="B113" s="6"/>
      <c r="C113" s="7"/>
      <c r="D113" s="4"/>
      <c r="E113" s="6"/>
      <c r="F113" s="7"/>
      <c r="G113" s="4"/>
      <c r="H113" s="9"/>
      <c r="I113" s="3"/>
      <c r="J113" s="8"/>
      <c r="K113" s="4"/>
      <c r="L113" s="4"/>
      <c r="M113" s="4"/>
      <c r="N113" s="6"/>
      <c r="O113" s="7"/>
      <c r="P113" s="4"/>
      <c r="Q113" s="4"/>
      <c r="R113" s="4"/>
      <c r="S113" s="4"/>
      <c r="U113" s="3"/>
      <c r="V113" s="3"/>
      <c r="W113" s="3"/>
      <c r="X113" s="4"/>
      <c r="Y113" s="10"/>
      <c r="Z113" s="11"/>
      <c r="AA113" s="11"/>
      <c r="AB113" s="11"/>
    </row>
    <row r="114" spans="2:28" ht="12.75">
      <c r="B114" s="6"/>
      <c r="C114" s="7"/>
      <c r="D114" s="4"/>
      <c r="E114" s="6"/>
      <c r="F114" s="7"/>
      <c r="G114" s="4"/>
      <c r="H114" s="9"/>
      <c r="I114" s="3"/>
      <c r="J114" s="8"/>
      <c r="K114" s="4"/>
      <c r="L114" s="4"/>
      <c r="M114" s="4"/>
      <c r="N114" s="6"/>
      <c r="O114" s="7"/>
      <c r="P114" s="4"/>
      <c r="Q114" s="4"/>
      <c r="R114" s="4"/>
      <c r="S114" s="4"/>
      <c r="U114" s="3"/>
      <c r="V114" s="3"/>
      <c r="W114" s="3"/>
      <c r="X114" s="4"/>
      <c r="Y114" s="10"/>
      <c r="Z114" s="11"/>
      <c r="AA114" s="11"/>
      <c r="AB114" s="11"/>
    </row>
    <row r="115" spans="2:28" ht="12.75">
      <c r="B115" s="6"/>
      <c r="C115" s="7"/>
      <c r="D115" s="4"/>
      <c r="E115" s="6"/>
      <c r="F115" s="7"/>
      <c r="G115" s="4"/>
      <c r="H115" s="9"/>
      <c r="I115" s="3"/>
      <c r="J115" s="8"/>
      <c r="K115" s="4"/>
      <c r="L115" s="4"/>
      <c r="M115" s="4"/>
      <c r="N115" s="6"/>
      <c r="O115" s="7"/>
      <c r="P115" s="4"/>
      <c r="Q115" s="4"/>
      <c r="R115" s="4"/>
      <c r="S115" s="4"/>
      <c r="U115" s="3"/>
      <c r="V115" s="3"/>
      <c r="W115" s="3"/>
      <c r="X115" s="4"/>
      <c r="Y115" s="10"/>
      <c r="Z115" s="11"/>
      <c r="AA115" s="11"/>
      <c r="AB115" s="11"/>
    </row>
    <row r="116" spans="2:28" ht="12.75">
      <c r="B116" s="6"/>
      <c r="C116" s="7"/>
      <c r="D116" s="4"/>
      <c r="E116" s="6"/>
      <c r="F116" s="7"/>
      <c r="G116" s="4"/>
      <c r="H116" s="9"/>
      <c r="I116" s="3"/>
      <c r="J116" s="8"/>
      <c r="K116" s="4"/>
      <c r="L116" s="4"/>
      <c r="M116" s="4"/>
      <c r="N116" s="6"/>
      <c r="O116" s="7"/>
      <c r="P116" s="4"/>
      <c r="Q116" s="4"/>
      <c r="R116" s="4"/>
      <c r="S116" s="4"/>
      <c r="U116" s="3"/>
      <c r="V116" s="3"/>
      <c r="W116" s="3"/>
      <c r="X116" s="4"/>
      <c r="Y116" s="10"/>
      <c r="Z116" s="11"/>
      <c r="AA116" s="11"/>
      <c r="AB116" s="11"/>
    </row>
    <row r="117" spans="2:28" ht="12.75">
      <c r="B117" s="6"/>
      <c r="C117" s="7"/>
      <c r="D117" s="4"/>
      <c r="E117" s="6"/>
      <c r="F117" s="7"/>
      <c r="G117" s="4"/>
      <c r="H117" s="9"/>
      <c r="I117" s="3"/>
      <c r="J117" s="8"/>
      <c r="K117" s="4"/>
      <c r="L117" s="4"/>
      <c r="M117" s="4"/>
      <c r="N117" s="6"/>
      <c r="O117" s="7"/>
      <c r="P117" s="4"/>
      <c r="Q117" s="4"/>
      <c r="R117" s="4"/>
      <c r="S117" s="4"/>
      <c r="U117" s="3"/>
      <c r="V117" s="3"/>
      <c r="W117" s="3"/>
      <c r="X117" s="4"/>
      <c r="Y117" s="10"/>
      <c r="Z117" s="11"/>
      <c r="AA117" s="11"/>
      <c r="AB117" s="11"/>
    </row>
    <row r="118" spans="2:28" ht="12.75">
      <c r="B118" s="6"/>
      <c r="C118" s="7"/>
      <c r="D118" s="4"/>
      <c r="E118" s="6"/>
      <c r="F118" s="7"/>
      <c r="G118" s="4"/>
      <c r="H118" s="9"/>
      <c r="I118" s="3"/>
      <c r="J118" s="8"/>
      <c r="K118" s="4"/>
      <c r="L118" s="4"/>
      <c r="M118" s="4"/>
      <c r="N118" s="6"/>
      <c r="O118" s="7"/>
      <c r="P118" s="4"/>
      <c r="Q118" s="4"/>
      <c r="R118" s="4"/>
      <c r="S118" s="4"/>
      <c r="U118" s="3"/>
      <c r="V118" s="3"/>
      <c r="W118" s="3"/>
      <c r="X118" s="4"/>
      <c r="Y118" s="10"/>
      <c r="Z118" s="11"/>
      <c r="AA118" s="11"/>
      <c r="AB118" s="11"/>
    </row>
    <row r="119" spans="2:28" ht="12.75">
      <c r="B119" s="6"/>
      <c r="C119" s="7"/>
      <c r="D119" s="4"/>
      <c r="E119" s="6"/>
      <c r="F119" s="7"/>
      <c r="G119" s="4"/>
      <c r="H119" s="9"/>
      <c r="I119" s="3"/>
      <c r="J119" s="8"/>
      <c r="K119" s="4"/>
      <c r="L119" s="4"/>
      <c r="M119" s="4"/>
      <c r="N119" s="6"/>
      <c r="O119" s="7"/>
      <c r="P119" s="4"/>
      <c r="Q119" s="4"/>
      <c r="R119" s="4"/>
      <c r="S119" s="4"/>
      <c r="U119" s="3"/>
      <c r="V119" s="3"/>
      <c r="W119" s="3"/>
      <c r="X119" s="4"/>
      <c r="Y119" s="10"/>
      <c r="Z119" s="11"/>
      <c r="AA119" s="11"/>
      <c r="AB119" s="11"/>
    </row>
    <row r="120" spans="2:28" ht="12.75">
      <c r="B120" s="6"/>
      <c r="C120" s="7"/>
      <c r="D120" s="4"/>
      <c r="E120" s="6"/>
      <c r="F120" s="7"/>
      <c r="G120" s="4"/>
      <c r="H120" s="9"/>
      <c r="I120" s="3"/>
      <c r="J120" s="8"/>
      <c r="K120" s="4"/>
      <c r="L120" s="4"/>
      <c r="M120" s="4"/>
      <c r="N120" s="6"/>
      <c r="O120" s="7"/>
      <c r="P120" s="4"/>
      <c r="Q120" s="4"/>
      <c r="R120" s="4"/>
      <c r="S120" s="4"/>
      <c r="U120" s="3"/>
      <c r="V120" s="3"/>
      <c r="W120" s="3"/>
      <c r="X120" s="4"/>
      <c r="Y120" s="10"/>
      <c r="Z120" s="11"/>
      <c r="AA120" s="11"/>
      <c r="AB120" s="11"/>
    </row>
    <row r="121" spans="2:28" ht="12.75">
      <c r="B121" s="6"/>
      <c r="C121" s="7"/>
      <c r="D121" s="4"/>
      <c r="E121" s="6"/>
      <c r="F121" s="7"/>
      <c r="G121" s="4"/>
      <c r="H121" s="9"/>
      <c r="I121" s="3"/>
      <c r="J121" s="8"/>
      <c r="K121" s="4"/>
      <c r="L121" s="4"/>
      <c r="M121" s="4"/>
      <c r="N121" s="6"/>
      <c r="O121" s="7"/>
      <c r="P121" s="4"/>
      <c r="Q121" s="4"/>
      <c r="R121" s="4"/>
      <c r="S121" s="4"/>
      <c r="U121" s="3"/>
      <c r="V121" s="3"/>
      <c r="W121" s="3"/>
      <c r="X121" s="4"/>
      <c r="Y121" s="10"/>
      <c r="Z121" s="11"/>
      <c r="AA121" s="11"/>
      <c r="AB121" s="11"/>
    </row>
    <row r="122" spans="2:28" ht="12.75">
      <c r="B122" s="6"/>
      <c r="C122" s="7"/>
      <c r="D122" s="4"/>
      <c r="E122" s="6"/>
      <c r="F122" s="7"/>
      <c r="G122" s="4"/>
      <c r="H122" s="9"/>
      <c r="I122" s="3"/>
      <c r="J122" s="8"/>
      <c r="K122" s="4"/>
      <c r="L122" s="4"/>
      <c r="M122" s="4"/>
      <c r="N122" s="6"/>
      <c r="O122" s="7"/>
      <c r="P122" s="4"/>
      <c r="Q122" s="4"/>
      <c r="R122" s="4"/>
      <c r="S122" s="4"/>
      <c r="U122" s="3"/>
      <c r="V122" s="3"/>
      <c r="W122" s="3"/>
      <c r="X122" s="4"/>
      <c r="Y122" s="10"/>
      <c r="Z122" s="11"/>
      <c r="AA122" s="11"/>
      <c r="AB122" s="11"/>
    </row>
    <row r="123" spans="2:28" ht="12.75">
      <c r="B123" s="6"/>
      <c r="C123" s="7"/>
      <c r="D123" s="4"/>
      <c r="E123" s="6"/>
      <c r="F123" s="7"/>
      <c r="G123" s="4"/>
      <c r="H123" s="9"/>
      <c r="I123" s="3"/>
      <c r="J123" s="8"/>
      <c r="K123" s="4"/>
      <c r="L123" s="4"/>
      <c r="M123" s="4"/>
      <c r="N123" s="6"/>
      <c r="O123" s="7"/>
      <c r="P123" s="4"/>
      <c r="Q123" s="4"/>
      <c r="R123" s="4"/>
      <c r="S123" s="4"/>
      <c r="U123" s="3"/>
      <c r="V123" s="3"/>
      <c r="W123" s="3"/>
      <c r="X123" s="4"/>
      <c r="Y123" s="10"/>
      <c r="Z123" s="11"/>
      <c r="AA123" s="11"/>
      <c r="AB123" s="11"/>
    </row>
    <row r="124" spans="2:28" ht="12.75">
      <c r="B124" s="6"/>
      <c r="C124" s="7"/>
      <c r="D124" s="4"/>
      <c r="E124" s="6"/>
      <c r="F124" s="7"/>
      <c r="G124" s="4"/>
      <c r="H124" s="9"/>
      <c r="I124" s="3"/>
      <c r="J124" s="8"/>
      <c r="K124" s="4"/>
      <c r="L124" s="4"/>
      <c r="M124" s="4"/>
      <c r="N124" s="6"/>
      <c r="O124" s="7"/>
      <c r="P124" s="4"/>
      <c r="Q124" s="4"/>
      <c r="R124" s="4"/>
      <c r="S124" s="4"/>
      <c r="U124" s="3"/>
      <c r="V124" s="3"/>
      <c r="W124" s="3"/>
      <c r="X124" s="4"/>
      <c r="Y124" s="10"/>
      <c r="Z124" s="11"/>
      <c r="AA124" s="11"/>
      <c r="AB124" s="11"/>
    </row>
    <row r="125" spans="2:48" ht="12.75">
      <c r="B125" s="6"/>
      <c r="C125" s="7"/>
      <c r="D125" s="4"/>
      <c r="E125" s="6"/>
      <c r="F125" s="7"/>
      <c r="G125" s="4"/>
      <c r="H125" s="9"/>
      <c r="I125" s="3"/>
      <c r="J125" s="8"/>
      <c r="K125" s="4"/>
      <c r="L125" s="4"/>
      <c r="M125" s="4"/>
      <c r="N125" s="6"/>
      <c r="O125" s="7"/>
      <c r="P125" s="4"/>
      <c r="Q125" s="4"/>
      <c r="R125" s="4"/>
      <c r="S125" s="4"/>
      <c r="U125" s="3"/>
      <c r="V125" s="3"/>
      <c r="W125" s="3"/>
      <c r="X125" s="4"/>
      <c r="Y125" s="10"/>
      <c r="Z125" s="11"/>
      <c r="AA125" s="11"/>
      <c r="AB125" s="11"/>
      <c r="AE125" s="41"/>
      <c r="AF125" s="41"/>
      <c r="AG125" s="41"/>
      <c r="AH125" s="41"/>
      <c r="AI125" s="41"/>
      <c r="AJ125" s="41"/>
      <c r="AK125" s="41"/>
      <c r="AL125" s="41"/>
      <c r="AM125" s="41"/>
      <c r="AN125" s="41"/>
      <c r="AO125" s="41"/>
      <c r="AP125" s="41"/>
      <c r="AQ125" s="41"/>
      <c r="AR125" s="41"/>
      <c r="AS125" s="41"/>
      <c r="AT125" s="41"/>
      <c r="AU125" s="41"/>
      <c r="AV125" s="41"/>
    </row>
    <row r="126" spans="2:48" ht="12.75">
      <c r="B126" s="6"/>
      <c r="C126" s="7"/>
      <c r="D126" s="4"/>
      <c r="E126" s="6"/>
      <c r="F126" s="7"/>
      <c r="G126" s="4"/>
      <c r="H126" s="9"/>
      <c r="I126" s="3"/>
      <c r="J126" s="8"/>
      <c r="K126" s="4"/>
      <c r="L126" s="4"/>
      <c r="M126" s="4"/>
      <c r="N126" s="6"/>
      <c r="O126" s="7"/>
      <c r="P126" s="4"/>
      <c r="Q126" s="4"/>
      <c r="R126" s="4"/>
      <c r="S126" s="4"/>
      <c r="U126" s="3"/>
      <c r="V126" s="3"/>
      <c r="W126" s="3"/>
      <c r="X126" s="4"/>
      <c r="Y126" s="10"/>
      <c r="Z126" s="11"/>
      <c r="AA126" s="11"/>
      <c r="AB126" s="11"/>
      <c r="AE126" s="41"/>
      <c r="AF126" s="41"/>
      <c r="AG126" s="41"/>
      <c r="AH126" s="41"/>
      <c r="AI126" s="41"/>
      <c r="AJ126" s="41"/>
      <c r="AK126" s="41"/>
      <c r="AL126" s="41"/>
      <c r="AM126" s="41"/>
      <c r="AN126" s="41"/>
      <c r="AO126" s="41"/>
      <c r="AP126" s="41"/>
      <c r="AQ126" s="41"/>
      <c r="AR126" s="41"/>
      <c r="AS126" s="41"/>
      <c r="AT126" s="41"/>
      <c r="AU126" s="41"/>
      <c r="AV126" s="41"/>
    </row>
    <row r="127" spans="2:48" ht="18">
      <c r="B127" s="6"/>
      <c r="C127" s="7"/>
      <c r="U127" s="3"/>
      <c r="V127" s="3"/>
      <c r="W127" s="3"/>
      <c r="X127" s="4"/>
      <c r="Y127" s="10"/>
      <c r="Z127" s="11"/>
      <c r="AA127" s="11"/>
      <c r="AB127" s="11"/>
      <c r="AE127" s="41"/>
      <c r="AF127" s="42"/>
      <c r="AG127" s="43" t="s">
        <v>69</v>
      </c>
      <c r="AH127" s="44"/>
      <c r="AI127" s="44"/>
      <c r="AJ127" s="44"/>
      <c r="AK127" s="44"/>
      <c r="AL127" s="44"/>
      <c r="AM127" s="44"/>
      <c r="AN127" s="44"/>
      <c r="AO127" s="44"/>
      <c r="AP127" s="44"/>
      <c r="AQ127" s="44"/>
      <c r="AR127" s="44"/>
      <c r="AS127" s="44"/>
      <c r="AT127" s="44"/>
      <c r="AU127" s="45"/>
      <c r="AV127" s="41"/>
    </row>
    <row r="128" spans="31:48" ht="18">
      <c r="AE128" s="41"/>
      <c r="AF128" s="46"/>
      <c r="AG128" s="47"/>
      <c r="AH128" s="48"/>
      <c r="AI128" s="48"/>
      <c r="AJ128" s="48"/>
      <c r="AK128" s="48"/>
      <c r="AL128" s="48"/>
      <c r="AM128" s="48"/>
      <c r="AN128" s="48"/>
      <c r="AO128" s="48"/>
      <c r="AP128" s="48"/>
      <c r="AQ128" s="47"/>
      <c r="AR128" s="47"/>
      <c r="AS128" s="47"/>
      <c r="AT128" s="47"/>
      <c r="AU128" s="49"/>
      <c r="AV128" s="41"/>
    </row>
    <row r="129" spans="31:48" ht="12.75">
      <c r="AE129" s="41"/>
      <c r="AF129" s="46"/>
      <c r="AG129" s="47"/>
      <c r="AH129" s="47"/>
      <c r="AI129" s="47"/>
      <c r="AJ129" s="47"/>
      <c r="AK129" s="47"/>
      <c r="AL129" s="47"/>
      <c r="AM129" s="47"/>
      <c r="AN129" s="47" t="s">
        <v>70</v>
      </c>
      <c r="AO129" s="47"/>
      <c r="AP129" s="47"/>
      <c r="AQ129" s="47"/>
      <c r="AR129" s="47"/>
      <c r="AS129" s="47"/>
      <c r="AT129" s="47"/>
      <c r="AU129" s="49"/>
      <c r="AV129" s="41"/>
    </row>
    <row r="130" spans="31:48" ht="12.75">
      <c r="AE130" s="41"/>
      <c r="AF130" s="46"/>
      <c r="AG130" s="47"/>
      <c r="AH130" s="47"/>
      <c r="AI130" s="47"/>
      <c r="AJ130" s="47"/>
      <c r="AK130" s="47"/>
      <c r="AL130" s="47"/>
      <c r="AM130" s="47"/>
      <c r="AN130" s="47"/>
      <c r="AO130" s="50" t="s">
        <v>71</v>
      </c>
      <c r="AP130" s="50" t="s">
        <v>72</v>
      </c>
      <c r="AQ130" s="50" t="s">
        <v>73</v>
      </c>
      <c r="AR130" s="47"/>
      <c r="AS130" s="47"/>
      <c r="AT130" s="47"/>
      <c r="AU130" s="49"/>
      <c r="AV130" s="41"/>
    </row>
    <row r="131" spans="31:48" ht="12.75">
      <c r="AE131" s="41"/>
      <c r="AF131" s="46"/>
      <c r="AG131" s="47"/>
      <c r="AH131" s="47"/>
      <c r="AI131" s="47"/>
      <c r="AJ131" s="47"/>
      <c r="AK131" s="47"/>
      <c r="AL131" s="47"/>
      <c r="AM131" s="47"/>
      <c r="AN131" s="51">
        <v>0</v>
      </c>
      <c r="AO131" s="47">
        <v>0</v>
      </c>
      <c r="AP131" s="47">
        <v>18.46</v>
      </c>
      <c r="AQ131" s="52">
        <v>0</v>
      </c>
      <c r="AR131" s="47"/>
      <c r="AS131" s="47"/>
      <c r="AT131" s="47"/>
      <c r="AU131" s="49"/>
      <c r="AV131" s="41"/>
    </row>
    <row r="132" spans="31:48" ht="12.75">
      <c r="AE132" s="41"/>
      <c r="AF132" s="46"/>
      <c r="AG132" s="53">
        <f>VLOOKUP(CAI_adjusted,tablea,2)</f>
        <v>0</v>
      </c>
      <c r="AH132" s="47" t="s">
        <v>74</v>
      </c>
      <c r="AI132" s="47"/>
      <c r="AJ132" s="47"/>
      <c r="AK132" s="47"/>
      <c r="AL132" s="47"/>
      <c r="AM132" s="47"/>
      <c r="AN132" s="54">
        <v>151</v>
      </c>
      <c r="AO132" s="55">
        <v>0.22</v>
      </c>
      <c r="AP132" s="55">
        <v>0</v>
      </c>
      <c r="AQ132" s="54"/>
      <c r="AR132" s="47"/>
      <c r="AS132" s="47"/>
      <c r="AT132" s="47"/>
      <c r="AU132" s="49"/>
      <c r="AV132" s="41"/>
    </row>
    <row r="133" spans="31:48" ht="12.75">
      <c r="AE133" s="41"/>
      <c r="AF133" s="46"/>
      <c r="AG133" s="53">
        <f>VLOOKUP(CAI_adjusted,tablea,3)</f>
        <v>18.46</v>
      </c>
      <c r="AH133" s="47" t="s">
        <v>75</v>
      </c>
      <c r="AI133" s="47"/>
      <c r="AJ133" s="47"/>
      <c r="AK133" s="47"/>
      <c r="AL133" s="47"/>
      <c r="AM133" s="47"/>
      <c r="AN133" s="54">
        <v>320</v>
      </c>
      <c r="AO133" s="55">
        <v>0.22</v>
      </c>
      <c r="AP133" s="55">
        <v>70</v>
      </c>
      <c r="AQ133" s="54">
        <v>319</v>
      </c>
      <c r="AR133" s="47"/>
      <c r="AS133" s="47"/>
      <c r="AT133" s="47"/>
      <c r="AU133" s="49"/>
      <c r="AV133" s="41"/>
    </row>
    <row r="134" spans="31:48" ht="12.75">
      <c r="AE134" s="41"/>
      <c r="AF134" s="46"/>
      <c r="AG134" s="56">
        <f>VLOOKUP(CAI_adjusted,tablea,4)</f>
        <v>0</v>
      </c>
      <c r="AH134" s="47" t="s">
        <v>76</v>
      </c>
      <c r="AI134" s="47"/>
      <c r="AJ134" s="47"/>
      <c r="AK134" s="47"/>
      <c r="AL134" s="47"/>
      <c r="AM134" s="47"/>
      <c r="AN134" s="54">
        <v>751</v>
      </c>
      <c r="AO134" s="55">
        <v>0.21</v>
      </c>
      <c r="AP134" s="55">
        <v>165</v>
      </c>
      <c r="AQ134" s="54">
        <v>750</v>
      </c>
      <c r="AR134" s="47"/>
      <c r="AS134" s="47"/>
      <c r="AT134" s="47"/>
      <c r="AU134" s="49"/>
      <c r="AV134" s="41"/>
    </row>
    <row r="135" spans="31:48" ht="12.75">
      <c r="AE135" s="41"/>
      <c r="AF135" s="46"/>
      <c r="AG135" s="57">
        <f>((CAI_adjusted-AG134)*AG132)+AG133</f>
        <v>18.46</v>
      </c>
      <c r="AH135" s="47" t="s">
        <v>77</v>
      </c>
      <c r="AI135" s="47"/>
      <c r="AJ135" s="47"/>
      <c r="AK135" s="47"/>
      <c r="AL135" s="47"/>
      <c r="AM135" s="47"/>
      <c r="AN135" s="54">
        <v>1251</v>
      </c>
      <c r="AO135" s="55">
        <v>0.19</v>
      </c>
      <c r="AP135" s="55">
        <v>270</v>
      </c>
      <c r="AQ135" s="54">
        <v>1250</v>
      </c>
      <c r="AR135" s="47"/>
      <c r="AS135" s="47"/>
      <c r="AT135" s="47"/>
      <c r="AU135" s="49"/>
      <c r="AV135" s="41"/>
    </row>
    <row r="136" spans="31:48" ht="12.75">
      <c r="AE136" s="41"/>
      <c r="AF136" s="46"/>
      <c r="AG136" s="57">
        <f>ROUND(AG135,0)</f>
        <v>18</v>
      </c>
      <c r="AH136" s="47" t="s">
        <v>78</v>
      </c>
      <c r="AI136" s="47"/>
      <c r="AJ136" s="47"/>
      <c r="AK136" s="47"/>
      <c r="AL136" s="47"/>
      <c r="AM136" s="47"/>
      <c r="AN136" s="54">
        <v>2001</v>
      </c>
      <c r="AO136" s="55">
        <v>0.15</v>
      </c>
      <c r="AP136" s="55">
        <v>413</v>
      </c>
      <c r="AQ136" s="54">
        <v>2000</v>
      </c>
      <c r="AR136" s="47"/>
      <c r="AS136" s="47"/>
      <c r="AT136" s="47"/>
      <c r="AU136" s="49"/>
      <c r="AV136" s="41"/>
    </row>
    <row r="137" spans="31:48" ht="12.75">
      <c r="AE137" s="41"/>
      <c r="AF137" s="46"/>
      <c r="AG137" s="57">
        <v>18.46</v>
      </c>
      <c r="AH137" s="47" t="s">
        <v>79</v>
      </c>
      <c r="AI137" s="47"/>
      <c r="AJ137" s="47"/>
      <c r="AK137" s="47"/>
      <c r="AL137" s="47"/>
      <c r="AM137" s="47"/>
      <c r="AN137" s="54">
        <v>3001</v>
      </c>
      <c r="AO137" s="55">
        <v>0.12</v>
      </c>
      <c r="AP137" s="55">
        <v>563</v>
      </c>
      <c r="AQ137" s="54">
        <v>3000</v>
      </c>
      <c r="AR137" s="47"/>
      <c r="AS137" s="47"/>
      <c r="AT137" s="47"/>
      <c r="AU137" s="49"/>
      <c r="AV137" s="41"/>
    </row>
    <row r="138" spans="31:48" ht="12.75">
      <c r="AE138" s="41"/>
      <c r="AF138" s="46"/>
      <c r="AG138" s="47"/>
      <c r="AH138" s="47"/>
      <c r="AI138" s="47"/>
      <c r="AJ138" s="47"/>
      <c r="AK138" s="47"/>
      <c r="AL138" s="47"/>
      <c r="AM138" s="47"/>
      <c r="AN138" s="54">
        <v>4001</v>
      </c>
      <c r="AO138" s="55">
        <v>0.11</v>
      </c>
      <c r="AP138" s="55">
        <v>683</v>
      </c>
      <c r="AQ138" s="54">
        <v>4000</v>
      </c>
      <c r="AR138" s="47"/>
      <c r="AS138" s="47"/>
      <c r="AT138" s="47"/>
      <c r="AU138" s="49"/>
      <c r="AV138" s="41"/>
    </row>
    <row r="139" spans="31:48" ht="12.75">
      <c r="AE139" s="41"/>
      <c r="AF139" s="46"/>
      <c r="AG139" s="47"/>
      <c r="AH139" s="47"/>
      <c r="AI139" s="47"/>
      <c r="AJ139" s="47"/>
      <c r="AK139" s="47"/>
      <c r="AL139" s="47"/>
      <c r="AM139" s="47"/>
      <c r="AN139" s="54"/>
      <c r="AO139" s="55"/>
      <c r="AP139" s="55"/>
      <c r="AQ139" s="54"/>
      <c r="AR139" s="47"/>
      <c r="AS139" s="47"/>
      <c r="AT139" s="47"/>
      <c r="AU139" s="49"/>
      <c r="AV139" s="41"/>
    </row>
    <row r="140" spans="31:48" ht="35.25" customHeight="1">
      <c r="AE140" s="41"/>
      <c r="AF140" s="46"/>
      <c r="AG140" s="47"/>
      <c r="AH140" s="47"/>
      <c r="AI140" s="47"/>
      <c r="AJ140" s="47"/>
      <c r="AK140" s="47"/>
      <c r="AL140" s="47"/>
      <c r="AM140" s="47"/>
      <c r="AN140" s="51">
        <v>4809</v>
      </c>
      <c r="AO140" s="58" t="s">
        <v>80</v>
      </c>
      <c r="AP140" s="58" t="s">
        <v>80</v>
      </c>
      <c r="AQ140" s="58" t="s">
        <v>80</v>
      </c>
      <c r="AR140" s="47"/>
      <c r="AS140" s="47"/>
      <c r="AT140" s="47"/>
      <c r="AU140" s="49"/>
      <c r="AV140" s="41"/>
    </row>
    <row r="141" spans="31:48" ht="12.75">
      <c r="AE141" s="41"/>
      <c r="AF141" s="46"/>
      <c r="AG141" s="47"/>
      <c r="AH141" s="59" t="s">
        <v>81</v>
      </c>
      <c r="AI141" s="47" t="s">
        <v>82</v>
      </c>
      <c r="AJ141" s="47"/>
      <c r="AK141" s="47"/>
      <c r="AL141" s="47"/>
      <c r="AM141" s="47"/>
      <c r="AN141" s="47"/>
      <c r="AO141" s="47"/>
      <c r="AP141" s="47"/>
      <c r="AQ141" s="47"/>
      <c r="AR141" s="47"/>
      <c r="AS141" s="47"/>
      <c r="AT141" s="47"/>
      <c r="AU141" s="49"/>
      <c r="AV141" s="41"/>
    </row>
    <row r="142" spans="31:48" ht="12.75">
      <c r="AE142" s="41"/>
      <c r="AF142" s="46"/>
      <c r="AG142" s="47"/>
      <c r="AH142" s="47"/>
      <c r="AI142" s="47"/>
      <c r="AJ142" s="47"/>
      <c r="AK142" s="47"/>
      <c r="AL142" s="47"/>
      <c r="AM142" s="47"/>
      <c r="AN142" s="47"/>
      <c r="AO142" s="47"/>
      <c r="AP142" s="47"/>
      <c r="AQ142" s="47"/>
      <c r="AR142" s="47"/>
      <c r="AS142" s="47"/>
      <c r="AT142" s="47"/>
      <c r="AU142" s="49"/>
      <c r="AV142" s="41"/>
    </row>
    <row r="143" spans="31:48" ht="12.75">
      <c r="AE143" s="41"/>
      <c r="AF143" s="46"/>
      <c r="AG143" s="47"/>
      <c r="AH143" s="47"/>
      <c r="AI143" s="47"/>
      <c r="AJ143" s="47"/>
      <c r="AK143" s="47"/>
      <c r="AL143" s="47"/>
      <c r="AM143" s="47"/>
      <c r="AN143" s="47"/>
      <c r="AO143" s="47"/>
      <c r="AP143" s="47"/>
      <c r="AQ143" s="47"/>
      <c r="AR143" s="47"/>
      <c r="AS143" s="47"/>
      <c r="AT143" s="47"/>
      <c r="AU143" s="49"/>
      <c r="AV143" s="41"/>
    </row>
    <row r="144" spans="31:48" ht="12.75">
      <c r="AE144" s="41"/>
      <c r="AF144" s="46"/>
      <c r="AG144" s="60" t="s">
        <v>83</v>
      </c>
      <c r="AH144" s="61"/>
      <c r="AI144" s="61"/>
      <c r="AJ144" s="61"/>
      <c r="AK144" s="61"/>
      <c r="AL144" s="61"/>
      <c r="AM144" s="61"/>
      <c r="AN144" s="61"/>
      <c r="AO144" s="61"/>
      <c r="AP144" s="61"/>
      <c r="AQ144" s="61"/>
      <c r="AR144" s="61"/>
      <c r="AS144" s="61"/>
      <c r="AT144" s="62"/>
      <c r="AU144" s="49"/>
      <c r="AV144" s="41"/>
    </row>
    <row r="145" spans="31:48" ht="12.75">
      <c r="AE145" s="41"/>
      <c r="AF145" s="46"/>
      <c r="AG145" s="170">
        <f>AG193</f>
        <v>0.001</v>
      </c>
      <c r="AH145" s="171"/>
      <c r="AI145" s="171"/>
      <c r="AJ145" s="63" t="s">
        <v>84</v>
      </c>
      <c r="AK145" s="63"/>
      <c r="AL145" s="63"/>
      <c r="AM145" s="63"/>
      <c r="AN145" s="63"/>
      <c r="AO145" s="63"/>
      <c r="AP145" s="63"/>
      <c r="AQ145" s="63"/>
      <c r="AR145" s="63"/>
      <c r="AS145" s="63"/>
      <c r="AT145" s="64"/>
      <c r="AU145" s="49"/>
      <c r="AV145" s="41"/>
    </row>
    <row r="146" spans="31:48" ht="12.75">
      <c r="AE146" s="41"/>
      <c r="AF146" s="46"/>
      <c r="AG146" s="170">
        <f>AG145*52</f>
        <v>0.052000000000000005</v>
      </c>
      <c r="AH146" s="171"/>
      <c r="AI146" s="171"/>
      <c r="AJ146" s="63" t="s">
        <v>85</v>
      </c>
      <c r="AK146" s="63"/>
      <c r="AL146" s="63"/>
      <c r="AM146" s="63"/>
      <c r="AN146" s="63"/>
      <c r="AO146" s="63"/>
      <c r="AP146" s="63"/>
      <c r="AQ146" s="63"/>
      <c r="AR146" s="63"/>
      <c r="AS146" s="63"/>
      <c r="AT146" s="64"/>
      <c r="AU146" s="49"/>
      <c r="AV146" s="41"/>
    </row>
    <row r="147" spans="31:48" ht="12.75">
      <c r="AE147" s="41"/>
      <c r="AF147" s="46"/>
      <c r="AG147" s="173" t="b">
        <f>IF(AG146&gt;250000,TRUE,FALSE)</f>
        <v>0</v>
      </c>
      <c r="AH147" s="174"/>
      <c r="AI147" s="174"/>
      <c r="AJ147" s="65" t="s">
        <v>86</v>
      </c>
      <c r="AK147" s="65"/>
      <c r="AL147" s="65"/>
      <c r="AM147" s="65"/>
      <c r="AN147" s="65"/>
      <c r="AO147" s="65"/>
      <c r="AP147" s="65"/>
      <c r="AQ147" s="65"/>
      <c r="AR147" s="65"/>
      <c r="AS147" s="65"/>
      <c r="AT147" s="66"/>
      <c r="AU147" s="49"/>
      <c r="AV147" s="41"/>
    </row>
    <row r="148" spans="31:48" ht="12.75">
      <c r="AE148" s="41"/>
      <c r="AF148" s="46"/>
      <c r="AG148" s="47"/>
      <c r="AH148" s="47"/>
      <c r="AI148" s="47"/>
      <c r="AJ148" s="47"/>
      <c r="AK148" s="47"/>
      <c r="AL148" s="47"/>
      <c r="AM148" s="47"/>
      <c r="AN148" s="47"/>
      <c r="AO148" s="47"/>
      <c r="AP148" s="47"/>
      <c r="AQ148" s="47"/>
      <c r="AR148" s="47"/>
      <c r="AS148" s="47"/>
      <c r="AT148" s="47"/>
      <c r="AU148" s="49"/>
      <c r="AV148" s="41"/>
    </row>
    <row r="149" spans="31:48" ht="12.75">
      <c r="AE149" s="41"/>
      <c r="AF149" s="46"/>
      <c r="AG149" s="47"/>
      <c r="AH149" s="47"/>
      <c r="AI149" s="47"/>
      <c r="AJ149" s="47"/>
      <c r="AK149" s="47"/>
      <c r="AL149" s="47"/>
      <c r="AM149" s="47"/>
      <c r="AN149" s="47"/>
      <c r="AO149" s="47"/>
      <c r="AP149" s="47"/>
      <c r="AQ149" s="47"/>
      <c r="AR149" s="47"/>
      <c r="AS149" s="47"/>
      <c r="AT149" s="47"/>
      <c r="AU149" s="49"/>
      <c r="AV149" s="41"/>
    </row>
    <row r="150" spans="31:48" ht="12.75">
      <c r="AE150" s="41"/>
      <c r="AF150" s="46"/>
      <c r="AG150" s="60" t="s">
        <v>87</v>
      </c>
      <c r="AH150" s="61"/>
      <c r="AI150" s="61"/>
      <c r="AJ150" s="61"/>
      <c r="AK150" s="61"/>
      <c r="AL150" s="61"/>
      <c r="AM150" s="61"/>
      <c r="AN150" s="61"/>
      <c r="AO150" s="61"/>
      <c r="AP150" s="61"/>
      <c r="AQ150" s="61"/>
      <c r="AR150" s="61"/>
      <c r="AS150" s="61"/>
      <c r="AT150" s="62"/>
      <c r="AU150" s="49"/>
      <c r="AV150" s="41"/>
    </row>
    <row r="151" spans="31:48" ht="12.75">
      <c r="AE151" s="41"/>
      <c r="AF151" s="46"/>
      <c r="AG151" s="170">
        <f>CAI</f>
        <v>0.001</v>
      </c>
      <c r="AH151" s="171"/>
      <c r="AI151" s="171"/>
      <c r="AJ151" s="63" t="s">
        <v>84</v>
      </c>
      <c r="AK151" s="63"/>
      <c r="AL151" s="63"/>
      <c r="AM151" s="63"/>
      <c r="AN151" s="63"/>
      <c r="AO151" s="63"/>
      <c r="AP151" s="63"/>
      <c r="AQ151" s="63"/>
      <c r="AR151" s="63"/>
      <c r="AS151" s="63"/>
      <c r="AT151" s="64"/>
      <c r="AU151" s="49"/>
      <c r="AV151" s="41"/>
    </row>
    <row r="152" spans="31:48" ht="12.75">
      <c r="AE152" s="41"/>
      <c r="AF152" s="46"/>
      <c r="AG152" s="170"/>
      <c r="AH152" s="171"/>
      <c r="AI152" s="171"/>
      <c r="AJ152" s="63"/>
      <c r="AK152" s="63"/>
      <c r="AL152" s="63"/>
      <c r="AM152" s="63"/>
      <c r="AN152" s="63"/>
      <c r="AO152" s="63"/>
      <c r="AP152" s="63"/>
      <c r="AQ152" s="63"/>
      <c r="AR152" s="63"/>
      <c r="AS152" s="63"/>
      <c r="AT152" s="64"/>
      <c r="AU152" s="49"/>
      <c r="AV152" s="41"/>
    </row>
    <row r="153" spans="31:48" ht="12.75">
      <c r="AE153" s="41"/>
      <c r="AF153" s="46"/>
      <c r="AG153" s="173" t="b">
        <f>IF(AG151&gt;101,FALSE,TRUE)</f>
        <v>1</v>
      </c>
      <c r="AH153" s="174"/>
      <c r="AI153" s="174"/>
      <c r="AJ153" s="65" t="s">
        <v>88</v>
      </c>
      <c r="AK153" s="65"/>
      <c r="AL153" s="65"/>
      <c r="AM153" s="65"/>
      <c r="AN153" s="65"/>
      <c r="AO153" s="65"/>
      <c r="AP153" s="65"/>
      <c r="AQ153" s="65"/>
      <c r="AR153" s="65"/>
      <c r="AS153" s="65"/>
      <c r="AT153" s="66"/>
      <c r="AU153" s="49"/>
      <c r="AV153" s="41"/>
    </row>
    <row r="154" spans="31:48" ht="12.75">
      <c r="AE154" s="41"/>
      <c r="AF154" s="46"/>
      <c r="AG154" s="47"/>
      <c r="AH154" s="47"/>
      <c r="AI154" s="47"/>
      <c r="AJ154" s="47"/>
      <c r="AK154" s="47"/>
      <c r="AL154" s="47"/>
      <c r="AM154" s="47"/>
      <c r="AN154" s="47"/>
      <c r="AO154" s="239" t="s">
        <v>89</v>
      </c>
      <c r="AP154" s="239"/>
      <c r="AQ154" s="47"/>
      <c r="AR154" s="47"/>
      <c r="AS154" s="47"/>
      <c r="AT154" s="47"/>
      <c r="AU154" s="49"/>
      <c r="AV154" s="41"/>
    </row>
    <row r="155" spans="31:48" ht="12.75">
      <c r="AE155" s="41"/>
      <c r="AF155" s="46"/>
      <c r="AG155" s="47"/>
      <c r="AH155" s="47"/>
      <c r="AI155" s="47"/>
      <c r="AJ155" s="47"/>
      <c r="AK155" s="47"/>
      <c r="AL155" s="47"/>
      <c r="AM155" s="47"/>
      <c r="AN155" s="47"/>
      <c r="AO155" s="239" t="s">
        <v>90</v>
      </c>
      <c r="AP155" s="239"/>
      <c r="AQ155" s="47"/>
      <c r="AR155" s="47"/>
      <c r="AS155" s="47"/>
      <c r="AT155" s="47"/>
      <c r="AU155" s="49"/>
      <c r="AV155" s="41"/>
    </row>
    <row r="156" spans="31:48" ht="12.75">
      <c r="AE156" s="41"/>
      <c r="AF156" s="46"/>
      <c r="AG156" s="47"/>
      <c r="AH156" s="47"/>
      <c r="AI156" s="47"/>
      <c r="AJ156" s="47"/>
      <c r="AK156" s="47"/>
      <c r="AL156" s="47"/>
      <c r="AM156" s="47"/>
      <c r="AN156" s="47"/>
      <c r="AO156" s="47"/>
      <c r="AP156" s="47"/>
      <c r="AQ156" s="47"/>
      <c r="AR156" s="47"/>
      <c r="AS156" s="47"/>
      <c r="AT156" s="47"/>
      <c r="AU156" s="49"/>
      <c r="AV156" s="41"/>
    </row>
    <row r="157" spans="31:48" ht="12.75">
      <c r="AE157" s="41"/>
      <c r="AF157" s="46"/>
      <c r="AG157" s="47"/>
      <c r="AH157" s="47"/>
      <c r="AI157" s="47"/>
      <c r="AJ157" s="47"/>
      <c r="AK157" s="47"/>
      <c r="AL157" s="47"/>
      <c r="AM157" s="47"/>
      <c r="AN157" s="47"/>
      <c r="AO157" s="50" t="s">
        <v>91</v>
      </c>
      <c r="AP157" s="50" t="s">
        <v>92</v>
      </c>
      <c r="AQ157" s="47"/>
      <c r="AR157" s="47"/>
      <c r="AS157" s="47"/>
      <c r="AT157" s="47"/>
      <c r="AU157" s="49"/>
      <c r="AV157" s="41"/>
    </row>
    <row r="158" spans="31:48" ht="12.75">
      <c r="AE158" s="41"/>
      <c r="AF158" s="46"/>
      <c r="AG158" s="47"/>
      <c r="AH158" s="47"/>
      <c r="AI158" s="47"/>
      <c r="AJ158" s="47"/>
      <c r="AK158" s="47"/>
      <c r="AL158" s="47"/>
      <c r="AM158" s="47"/>
      <c r="AN158" s="47"/>
      <c r="AO158" s="55">
        <v>1</v>
      </c>
      <c r="AP158" s="67">
        <v>1</v>
      </c>
      <c r="AQ158" s="47"/>
      <c r="AR158" s="47"/>
      <c r="AS158" s="47"/>
      <c r="AT158" s="47"/>
      <c r="AU158" s="49"/>
      <c r="AV158" s="41"/>
    </row>
    <row r="159" spans="31:48" ht="12.75">
      <c r="AE159" s="41"/>
      <c r="AF159" s="46"/>
      <c r="AG159" s="47"/>
      <c r="AH159" s="47"/>
      <c r="AI159" s="47"/>
      <c r="AJ159" s="47"/>
      <c r="AK159" s="47"/>
      <c r="AL159" s="47"/>
      <c r="AM159" s="47"/>
      <c r="AN159" s="47"/>
      <c r="AO159" s="55">
        <v>2</v>
      </c>
      <c r="AP159" s="67">
        <v>1.25</v>
      </c>
      <c r="AQ159" s="47"/>
      <c r="AR159" s="47"/>
      <c r="AS159" s="47"/>
      <c r="AT159" s="47"/>
      <c r="AU159" s="49"/>
      <c r="AV159" s="41"/>
    </row>
    <row r="160" spans="31:48" ht="12.75">
      <c r="AE160" s="41"/>
      <c r="AF160" s="46"/>
      <c r="AG160" s="47"/>
      <c r="AH160" s="47"/>
      <c r="AI160" s="47"/>
      <c r="AJ160" s="47"/>
      <c r="AK160" s="47"/>
      <c r="AL160" s="47"/>
      <c r="AM160" s="47"/>
      <c r="AN160" s="47"/>
      <c r="AO160" s="55">
        <v>3</v>
      </c>
      <c r="AP160" s="67">
        <v>1.38</v>
      </c>
      <c r="AQ160" s="47"/>
      <c r="AR160" s="47"/>
      <c r="AS160" s="47"/>
      <c r="AT160" s="47"/>
      <c r="AU160" s="49"/>
      <c r="AV160" s="41"/>
    </row>
    <row r="161" spans="31:48" ht="12.75">
      <c r="AE161" s="41"/>
      <c r="AF161" s="46"/>
      <c r="AG161" s="47"/>
      <c r="AH161" s="47"/>
      <c r="AI161" s="47"/>
      <c r="AJ161" s="47"/>
      <c r="AK161" s="47"/>
      <c r="AL161" s="47"/>
      <c r="AM161" s="47"/>
      <c r="AN161" s="47"/>
      <c r="AO161" s="55">
        <v>4</v>
      </c>
      <c r="AP161" s="67">
        <v>1.45</v>
      </c>
      <c r="AQ161" s="47"/>
      <c r="AR161" s="47"/>
      <c r="AS161" s="47"/>
      <c r="AT161" s="47"/>
      <c r="AU161" s="49"/>
      <c r="AV161" s="41"/>
    </row>
    <row r="162" spans="31:48" ht="12.75">
      <c r="AE162" s="41"/>
      <c r="AF162" s="46"/>
      <c r="AG162" s="47"/>
      <c r="AH162" s="47"/>
      <c r="AI162" s="47"/>
      <c r="AJ162" s="47"/>
      <c r="AK162" s="47"/>
      <c r="AL162" s="47"/>
      <c r="AM162" s="47"/>
      <c r="AN162" s="47"/>
      <c r="AO162" s="55">
        <v>5</v>
      </c>
      <c r="AP162" s="67">
        <v>1.48</v>
      </c>
      <c r="AQ162" s="47"/>
      <c r="AR162" s="47"/>
      <c r="AS162" s="47"/>
      <c r="AT162" s="47"/>
      <c r="AU162" s="49"/>
      <c r="AV162" s="41"/>
    </row>
    <row r="163" spans="31:48" ht="12.75">
      <c r="AE163" s="41"/>
      <c r="AF163" s="46"/>
      <c r="AG163" s="47"/>
      <c r="AH163" s="47"/>
      <c r="AI163" s="47"/>
      <c r="AJ163" s="47"/>
      <c r="AK163" s="47"/>
      <c r="AL163" s="47"/>
      <c r="AM163" s="47"/>
      <c r="AN163" s="47"/>
      <c r="AO163" s="47"/>
      <c r="AP163" s="47"/>
      <c r="AQ163" s="47"/>
      <c r="AR163" s="47"/>
      <c r="AS163" s="47"/>
      <c r="AT163" s="47"/>
      <c r="AU163" s="49"/>
      <c r="AV163" s="41"/>
    </row>
    <row r="164" spans="31:48" ht="12.75">
      <c r="AE164" s="41"/>
      <c r="AF164" s="46"/>
      <c r="AG164" s="68" t="s">
        <v>93</v>
      </c>
      <c r="AH164" s="69"/>
      <c r="AI164" s="69"/>
      <c r="AJ164" s="69"/>
      <c r="AK164" s="69"/>
      <c r="AL164" s="69"/>
      <c r="AM164" s="70"/>
      <c r="AN164" s="47"/>
      <c r="AO164" s="47"/>
      <c r="AP164" s="47"/>
      <c r="AQ164" s="47"/>
      <c r="AR164" s="47"/>
      <c r="AS164" s="47"/>
      <c r="AT164" s="47"/>
      <c r="AU164" s="49"/>
      <c r="AV164" s="41"/>
    </row>
    <row r="165" spans="31:48" ht="12.75">
      <c r="AE165" s="41"/>
      <c r="AF165" s="46"/>
      <c r="AG165" s="71" t="s">
        <v>94</v>
      </c>
      <c r="AH165" s="47"/>
      <c r="AI165" s="47"/>
      <c r="AJ165" s="47"/>
      <c r="AK165" s="47" t="s">
        <v>95</v>
      </c>
      <c r="AL165" s="47"/>
      <c r="AM165" s="72"/>
      <c r="AN165" s="47"/>
      <c r="AO165" s="47"/>
      <c r="AP165" s="47"/>
      <c r="AQ165" s="47"/>
      <c r="AR165" s="47"/>
      <c r="AS165" s="47"/>
      <c r="AT165" s="47"/>
      <c r="AU165" s="49"/>
      <c r="AV165" s="41"/>
    </row>
    <row r="166" spans="31:48" ht="13.5">
      <c r="AE166" s="41"/>
      <c r="AF166" s="46"/>
      <c r="AG166" s="184" t="e">
        <f>IF(S29&gt;0.09,"yes","no")</f>
        <v>#N/A</v>
      </c>
      <c r="AH166" s="180"/>
      <c r="AI166" s="180"/>
      <c r="AJ166" s="47"/>
      <c r="AK166" s="180" t="e">
        <f>IF(S29&lt;0.1,"yes","no")</f>
        <v>#N/A</v>
      </c>
      <c r="AL166" s="180"/>
      <c r="AM166" s="181"/>
      <c r="AN166" s="47"/>
      <c r="AO166" s="47"/>
      <c r="AP166" s="47"/>
      <c r="AQ166" s="47"/>
      <c r="AR166" s="47"/>
      <c r="AS166" s="47"/>
      <c r="AT166" s="47"/>
      <c r="AU166" s="49"/>
      <c r="AV166" s="41"/>
    </row>
    <row r="167" spans="31:48" ht="13.5">
      <c r="AE167" s="41"/>
      <c r="AF167" s="46"/>
      <c r="AG167" s="168" t="e">
        <f>IF(AG166="yes",Y28,BLANK_SPACE)</f>
        <v>#N/A</v>
      </c>
      <c r="AH167" s="169"/>
      <c r="AI167" s="169"/>
      <c r="AJ167" s="73"/>
      <c r="AK167" s="178" t="e">
        <f>((10+AI170)/100)*Z16</f>
        <v>#N/A</v>
      </c>
      <c r="AL167" s="178"/>
      <c r="AM167" s="179"/>
      <c r="AN167" s="47"/>
      <c r="AO167" s="47"/>
      <c r="AP167" s="47"/>
      <c r="AQ167" s="47"/>
      <c r="AR167" s="47"/>
      <c r="AS167" s="47"/>
      <c r="AT167" s="47"/>
      <c r="AU167" s="49"/>
      <c r="AV167" s="41"/>
    </row>
    <row r="168" spans="31:48" ht="12.75">
      <c r="AE168" s="41"/>
      <c r="AF168" s="46"/>
      <c r="AG168" s="47"/>
      <c r="AH168" s="47"/>
      <c r="AI168" s="47"/>
      <c r="AJ168" s="47"/>
      <c r="AK168" s="47"/>
      <c r="AL168" s="47"/>
      <c r="AM168" s="47"/>
      <c r="AN168" s="47"/>
      <c r="AO168" s="47"/>
      <c r="AP168" s="47"/>
      <c r="AQ168" s="47"/>
      <c r="AR168" s="47"/>
      <c r="AS168" s="47"/>
      <c r="AT168" s="47"/>
      <c r="AU168" s="49"/>
      <c r="AV168" s="41"/>
    </row>
    <row r="169" spans="31:48" ht="12.75">
      <c r="AE169" s="41"/>
      <c r="AF169" s="46"/>
      <c r="AG169" s="68" t="s">
        <v>96</v>
      </c>
      <c r="AH169" s="69"/>
      <c r="AI169" s="69"/>
      <c r="AJ169" s="69"/>
      <c r="AK169" s="69"/>
      <c r="AL169" s="69"/>
      <c r="AM169" s="69"/>
      <c r="AN169" s="69"/>
      <c r="AO169" s="70"/>
      <c r="AP169" s="47"/>
      <c r="AQ169" s="47"/>
      <c r="AR169" s="47"/>
      <c r="AS169" s="47"/>
      <c r="AT169" s="47"/>
      <c r="AU169" s="49"/>
      <c r="AV169" s="41"/>
    </row>
    <row r="170" spans="31:48" ht="12.75">
      <c r="AE170" s="41"/>
      <c r="AF170" s="46"/>
      <c r="AG170" s="166"/>
      <c r="AH170" s="167"/>
      <c r="AI170" s="74" t="e">
        <f>S29</f>
        <v>#N/A</v>
      </c>
      <c r="AJ170" s="47" t="s">
        <v>97</v>
      </c>
      <c r="AK170" s="47"/>
      <c r="AL170" s="47"/>
      <c r="AM170" s="47"/>
      <c r="AN170" s="47"/>
      <c r="AO170" s="72"/>
      <c r="AP170" s="47"/>
      <c r="AQ170" s="47"/>
      <c r="AR170" s="47"/>
      <c r="AS170" s="47"/>
      <c r="AT170" s="47"/>
      <c r="AU170" s="49"/>
      <c r="AV170" s="41"/>
    </row>
    <row r="171" spans="31:48" ht="12.75">
      <c r="AE171" s="41"/>
      <c r="AF171" s="46"/>
      <c r="AG171" s="164"/>
      <c r="AH171" s="165"/>
      <c r="AI171" s="75" t="e">
        <f>AI170*100</f>
        <v>#N/A</v>
      </c>
      <c r="AJ171" s="47" t="s">
        <v>98</v>
      </c>
      <c r="AK171" s="47"/>
      <c r="AL171" s="47"/>
      <c r="AM171" s="47"/>
      <c r="AN171" s="47"/>
      <c r="AO171" s="72"/>
      <c r="AP171" s="47"/>
      <c r="AQ171" s="47"/>
      <c r="AR171" s="47"/>
      <c r="AS171" s="47"/>
      <c r="AT171" s="47"/>
      <c r="AU171" s="49"/>
      <c r="AV171" s="41"/>
    </row>
    <row r="172" spans="9:48" ht="12.75">
      <c r="I172" t="s">
        <v>135</v>
      </c>
      <c r="S172" s="4" t="e">
        <f>IF(S29&gt;0.09,"yes","no")</f>
        <v>#N/A</v>
      </c>
      <c r="U172" s="3"/>
      <c r="AE172" s="41"/>
      <c r="AF172" s="46"/>
      <c r="AG172" s="71"/>
      <c r="AH172" s="51"/>
      <c r="AI172" s="75" t="e">
        <f>AI171+10</f>
        <v>#N/A</v>
      </c>
      <c r="AJ172" s="47" t="s">
        <v>99</v>
      </c>
      <c r="AK172" s="47"/>
      <c r="AL172" s="47"/>
      <c r="AM172" s="47"/>
      <c r="AN172" s="47"/>
      <c r="AO172" s="72"/>
      <c r="AP172" s="47"/>
      <c r="AQ172" s="47"/>
      <c r="AR172" s="47"/>
      <c r="AS172" s="47"/>
      <c r="AT172" s="47"/>
      <c r="AU172" s="49"/>
      <c r="AV172" s="41"/>
    </row>
    <row r="173" spans="9:48" ht="12.75">
      <c r="I173" t="s">
        <v>42</v>
      </c>
      <c r="S173" s="141" t="e">
        <f>Y28</f>
        <v>#N/A</v>
      </c>
      <c r="U173" s="3"/>
      <c r="AE173" s="41"/>
      <c r="AF173" s="46"/>
      <c r="AG173" s="71"/>
      <c r="AH173" s="51"/>
      <c r="AI173" s="75" t="e">
        <f>ROUND(AI172,0)</f>
        <v>#N/A</v>
      </c>
      <c r="AJ173" s="47" t="s">
        <v>100</v>
      </c>
      <c r="AK173" s="47"/>
      <c r="AL173" s="47"/>
      <c r="AM173" s="47"/>
      <c r="AN173" s="47"/>
      <c r="AO173" s="72"/>
      <c r="AP173" s="47"/>
      <c r="AQ173" s="47"/>
      <c r="AR173" s="47"/>
      <c r="AS173" s="47"/>
      <c r="AT173" s="47"/>
      <c r="AU173" s="49"/>
      <c r="AV173" s="41"/>
    </row>
    <row r="174" spans="9:48" ht="12.75">
      <c r="I174" t="s">
        <v>138</v>
      </c>
      <c r="AE174" s="41"/>
      <c r="AF174" s="46"/>
      <c r="AG174" s="71"/>
      <c r="AH174" s="47"/>
      <c r="AI174" s="74" t="e">
        <f>AI173/100</f>
        <v>#N/A</v>
      </c>
      <c r="AJ174" s="47" t="s">
        <v>101</v>
      </c>
      <c r="AK174" s="47"/>
      <c r="AL174" s="47"/>
      <c r="AM174" s="47"/>
      <c r="AN174" s="47"/>
      <c r="AO174" s="72"/>
      <c r="AP174" s="47"/>
      <c r="AQ174" s="47"/>
      <c r="AR174" s="47"/>
      <c r="AS174" s="47"/>
      <c r="AT174" s="47"/>
      <c r="AU174" s="49"/>
      <c r="AV174" s="41"/>
    </row>
    <row r="175" spans="19:48" ht="12.75">
      <c r="S175" s="4"/>
      <c r="U175" s="3"/>
      <c r="AE175" s="41"/>
      <c r="AF175" s="46"/>
      <c r="AG175" s="71"/>
      <c r="AH175" s="47"/>
      <c r="AI175" s="57" t="e">
        <f>Z16*AI174</f>
        <v>#N/A</v>
      </c>
      <c r="AJ175" s="47" t="s">
        <v>102</v>
      </c>
      <c r="AK175" s="47"/>
      <c r="AL175" s="47"/>
      <c r="AM175" s="47"/>
      <c r="AN175" s="47"/>
      <c r="AO175" s="72"/>
      <c r="AP175" s="47"/>
      <c r="AQ175" s="47"/>
      <c r="AR175" s="47"/>
      <c r="AS175" s="47"/>
      <c r="AT175" s="47"/>
      <c r="AU175" s="49"/>
      <c r="AV175" s="41"/>
    </row>
    <row r="176" spans="9:48" ht="12.75">
      <c r="I176" t="s">
        <v>136</v>
      </c>
      <c r="S176" s="4"/>
      <c r="U176" s="3"/>
      <c r="AE176" s="41"/>
      <c r="AF176" s="46"/>
      <c r="AG176" s="71"/>
      <c r="AH176" s="47"/>
      <c r="AI176" s="76" t="e">
        <f>Y28</f>
        <v>#N/A</v>
      </c>
      <c r="AJ176" s="47" t="s">
        <v>103</v>
      </c>
      <c r="AK176" s="47"/>
      <c r="AL176" s="47"/>
      <c r="AM176" s="47"/>
      <c r="AN176" s="47"/>
      <c r="AO176" s="72"/>
      <c r="AP176" s="47"/>
      <c r="AQ176" s="47"/>
      <c r="AR176" s="47"/>
      <c r="AS176" s="47"/>
      <c r="AT176" s="47"/>
      <c r="AU176" s="49"/>
      <c r="AV176" s="41"/>
    </row>
    <row r="177" spans="9:48" ht="12.75">
      <c r="I177" t="s">
        <v>137</v>
      </c>
      <c r="S177" s="4"/>
      <c r="U177" s="3"/>
      <c r="AE177" s="41"/>
      <c r="AF177" s="46"/>
      <c r="AG177" s="77"/>
      <c r="AH177" s="73"/>
      <c r="AI177" s="78" t="e">
        <f>IF(AI175&gt;AI176,AI176,AI175)</f>
        <v>#N/A</v>
      </c>
      <c r="AJ177" s="73" t="s">
        <v>104</v>
      </c>
      <c r="AK177" s="73"/>
      <c r="AL177" s="73"/>
      <c r="AM177" s="73"/>
      <c r="AN177" s="73"/>
      <c r="AO177" s="79"/>
      <c r="AP177" s="47"/>
      <c r="AQ177" s="47"/>
      <c r="AR177" s="47"/>
      <c r="AS177" s="47"/>
      <c r="AT177" s="47"/>
      <c r="AU177" s="49"/>
      <c r="AV177" s="41"/>
    </row>
    <row r="178" spans="19:48" ht="12.75">
      <c r="S178" s="4"/>
      <c r="U178" s="3"/>
      <c r="AE178" s="41"/>
      <c r="AF178" s="46"/>
      <c r="AG178" s="47"/>
      <c r="AH178" s="47"/>
      <c r="AI178" s="41"/>
      <c r="AJ178" s="47"/>
      <c r="AK178" s="47"/>
      <c r="AL178" s="47"/>
      <c r="AM178" s="47"/>
      <c r="AN178" s="47"/>
      <c r="AO178" s="47"/>
      <c r="AP178" s="47"/>
      <c r="AQ178" s="47"/>
      <c r="AR178" s="47"/>
      <c r="AS178" s="47"/>
      <c r="AT178" s="47"/>
      <c r="AU178" s="49"/>
      <c r="AV178" s="41"/>
    </row>
    <row r="179" spans="19:48" ht="12.75">
      <c r="S179" s="4"/>
      <c r="U179" s="3"/>
      <c r="AE179" s="41"/>
      <c r="AF179" s="46"/>
      <c r="AG179" s="68" t="s">
        <v>105</v>
      </c>
      <c r="AH179" s="69"/>
      <c r="AI179" s="69"/>
      <c r="AJ179" s="69"/>
      <c r="AK179" s="69"/>
      <c r="AL179" s="69"/>
      <c r="AM179" s="70"/>
      <c r="AN179" s="47"/>
      <c r="AO179" s="47"/>
      <c r="AP179" s="47"/>
      <c r="AQ179" s="47"/>
      <c r="AR179" s="47"/>
      <c r="AS179" s="47"/>
      <c r="AT179" s="47"/>
      <c r="AU179" s="49"/>
      <c r="AV179" s="41"/>
    </row>
    <row r="180" spans="31:48" ht="12.75">
      <c r="AE180" s="41"/>
      <c r="AF180" s="46"/>
      <c r="AG180" s="71"/>
      <c r="AH180" s="47"/>
      <c r="AI180" s="47"/>
      <c r="AJ180" s="47"/>
      <c r="AK180" s="47"/>
      <c r="AL180" s="47"/>
      <c r="AM180" s="72"/>
      <c r="AN180" s="47"/>
      <c r="AO180" s="47"/>
      <c r="AP180" s="47"/>
      <c r="AQ180" s="47"/>
      <c r="AR180" s="47"/>
      <c r="AS180" s="47"/>
      <c r="AT180" s="47"/>
      <c r="AU180" s="49"/>
      <c r="AV180" s="41"/>
    </row>
    <row r="181" spans="31:48" ht="15">
      <c r="AE181" s="41"/>
      <c r="AF181" s="46"/>
      <c r="AG181" s="108">
        <f>Z10-Z11-Z12-Z13-Z14</f>
        <v>0</v>
      </c>
      <c r="AH181" s="47" t="s">
        <v>106</v>
      </c>
      <c r="AI181" s="47"/>
      <c r="AJ181" s="47"/>
      <c r="AK181" s="47"/>
      <c r="AL181" s="47"/>
      <c r="AM181" s="72"/>
      <c r="AN181" s="47"/>
      <c r="AO181" s="47"/>
      <c r="AP181" s="47"/>
      <c r="AQ181" s="47"/>
      <c r="AR181" s="47"/>
      <c r="AS181" s="47"/>
      <c r="AT181" s="47"/>
      <c r="AU181" s="49"/>
      <c r="AV181" s="41"/>
    </row>
    <row r="182" spans="31:48" ht="15">
      <c r="AE182" s="41"/>
      <c r="AF182" s="46"/>
      <c r="AG182" s="108">
        <f>IF(AG181&lt;0,0,AG181)</f>
        <v>0</v>
      </c>
      <c r="AH182" s="47" t="s">
        <v>107</v>
      </c>
      <c r="AI182" s="47"/>
      <c r="AJ182" s="47"/>
      <c r="AK182" s="47"/>
      <c r="AL182" s="47"/>
      <c r="AM182" s="72"/>
      <c r="AN182" s="47"/>
      <c r="AO182" s="47"/>
      <c r="AP182" s="47"/>
      <c r="AQ182" s="47"/>
      <c r="AR182" s="47"/>
      <c r="AS182" s="47"/>
      <c r="AT182" s="47"/>
      <c r="AU182" s="49"/>
      <c r="AV182" s="41"/>
    </row>
    <row r="183" spans="31:48" ht="12.75">
      <c r="AE183" s="41"/>
      <c r="AF183" s="46"/>
      <c r="AG183" s="109"/>
      <c r="AH183" s="73"/>
      <c r="AI183" s="73"/>
      <c r="AJ183" s="73"/>
      <c r="AK183" s="73"/>
      <c r="AL183" s="73"/>
      <c r="AM183" s="79"/>
      <c r="AN183" s="47"/>
      <c r="AO183" s="47"/>
      <c r="AP183" s="47"/>
      <c r="AQ183" s="47"/>
      <c r="AR183" s="47"/>
      <c r="AS183" s="47"/>
      <c r="AT183" s="47"/>
      <c r="AU183" s="49"/>
      <c r="AV183" s="41"/>
    </row>
    <row r="184" spans="31:48" ht="12.75">
      <c r="AE184" s="41"/>
      <c r="AF184" s="46"/>
      <c r="AG184" s="110"/>
      <c r="AH184" s="47"/>
      <c r="AI184" s="41"/>
      <c r="AJ184" s="47"/>
      <c r="AK184" s="47"/>
      <c r="AL184" s="47"/>
      <c r="AM184" s="47"/>
      <c r="AN184" s="47"/>
      <c r="AO184" s="47"/>
      <c r="AP184" s="47"/>
      <c r="AQ184" s="47"/>
      <c r="AR184" s="47"/>
      <c r="AS184" s="47"/>
      <c r="AT184" s="47"/>
      <c r="AU184" s="49"/>
      <c r="AV184" s="41"/>
    </row>
    <row r="185" spans="31:48" ht="12.75">
      <c r="AE185" s="41"/>
      <c r="AF185" s="46"/>
      <c r="AG185" s="111" t="s">
        <v>108</v>
      </c>
      <c r="AH185" s="69"/>
      <c r="AI185" s="69"/>
      <c r="AJ185" s="69"/>
      <c r="AK185" s="69"/>
      <c r="AL185" s="69"/>
      <c r="AM185" s="70"/>
      <c r="AN185" s="47"/>
      <c r="AO185" s="47"/>
      <c r="AP185" s="47"/>
      <c r="AQ185" s="47"/>
      <c r="AR185" s="47"/>
      <c r="AS185" s="47"/>
      <c r="AT185" s="47"/>
      <c r="AU185" s="49"/>
      <c r="AV185" s="41"/>
    </row>
    <row r="186" spans="31:48" ht="12.75">
      <c r="AE186" s="41"/>
      <c r="AF186" s="46"/>
      <c r="AG186" s="112"/>
      <c r="AH186" s="47"/>
      <c r="AI186" s="47"/>
      <c r="AJ186" s="47"/>
      <c r="AK186" s="47"/>
      <c r="AL186" s="47"/>
      <c r="AM186" s="72"/>
      <c r="AN186" s="47"/>
      <c r="AO186" s="47"/>
      <c r="AP186" s="47"/>
      <c r="AQ186" s="47"/>
      <c r="AR186" s="47"/>
      <c r="AS186" s="47"/>
      <c r="AT186" s="47"/>
      <c r="AU186" s="49"/>
      <c r="AV186" s="41"/>
    </row>
    <row r="187" spans="31:48" ht="15">
      <c r="AE187" s="41"/>
      <c r="AF187" s="46"/>
      <c r="AG187" s="108">
        <f>T10-T11-T12-T13-T14</f>
        <v>0</v>
      </c>
      <c r="AH187" s="47" t="s">
        <v>106</v>
      </c>
      <c r="AI187" s="47"/>
      <c r="AJ187" s="47"/>
      <c r="AK187" s="47"/>
      <c r="AL187" s="47"/>
      <c r="AM187" s="72"/>
      <c r="AN187" s="47"/>
      <c r="AO187" s="47"/>
      <c r="AP187" s="47"/>
      <c r="AQ187" s="47"/>
      <c r="AR187" s="47"/>
      <c r="AS187" s="47"/>
      <c r="AT187" s="47"/>
      <c r="AU187" s="49"/>
      <c r="AV187" s="41"/>
    </row>
    <row r="188" spans="31:48" ht="15">
      <c r="AE188" s="41"/>
      <c r="AF188" s="46"/>
      <c r="AG188" s="108">
        <f>IF(AG187&lt;=0,0.001,AG187)</f>
        <v>0.001</v>
      </c>
      <c r="AH188" s="47" t="s">
        <v>107</v>
      </c>
      <c r="AI188" s="47"/>
      <c r="AJ188" s="47"/>
      <c r="AK188" s="47"/>
      <c r="AL188" s="47"/>
      <c r="AM188" s="72"/>
      <c r="AN188" s="47"/>
      <c r="AO188" s="47"/>
      <c r="AP188" s="47"/>
      <c r="AQ188" s="47"/>
      <c r="AR188" s="47"/>
      <c r="AS188" s="47"/>
      <c r="AT188" s="47"/>
      <c r="AU188" s="49"/>
      <c r="AV188" s="41"/>
    </row>
    <row r="189" spans="31:48" ht="12.75">
      <c r="AE189" s="41"/>
      <c r="AF189" s="46"/>
      <c r="AG189" s="155"/>
      <c r="AH189" s="73"/>
      <c r="AI189" s="73"/>
      <c r="AJ189" s="73"/>
      <c r="AK189" s="73"/>
      <c r="AL189" s="73"/>
      <c r="AM189" s="79"/>
      <c r="AN189" s="47"/>
      <c r="AO189" s="47"/>
      <c r="AP189" s="47"/>
      <c r="AQ189" s="47"/>
      <c r="AR189" s="47"/>
      <c r="AS189" s="47"/>
      <c r="AT189" s="47"/>
      <c r="AU189" s="49"/>
      <c r="AV189" s="41"/>
    </row>
    <row r="190" spans="31:48" ht="12.75">
      <c r="AE190" s="41"/>
      <c r="AF190" s="46"/>
      <c r="AG190" s="110"/>
      <c r="AH190" s="47"/>
      <c r="AI190" s="47"/>
      <c r="AJ190" s="47"/>
      <c r="AK190" s="47"/>
      <c r="AL190" s="47"/>
      <c r="AM190" s="47"/>
      <c r="AN190" s="47"/>
      <c r="AO190" s="47"/>
      <c r="AP190" s="47"/>
      <c r="AQ190" s="47"/>
      <c r="AR190" s="47"/>
      <c r="AS190" s="47"/>
      <c r="AT190" s="47"/>
      <c r="AU190" s="49"/>
      <c r="AV190" s="41"/>
    </row>
    <row r="191" spans="31:48" ht="12.75">
      <c r="AE191" s="41"/>
      <c r="AF191" s="46"/>
      <c r="AG191" s="111" t="s">
        <v>124</v>
      </c>
      <c r="AH191" s="69"/>
      <c r="AI191" s="69"/>
      <c r="AJ191" s="69"/>
      <c r="AK191" s="69"/>
      <c r="AL191" s="69"/>
      <c r="AM191" s="70"/>
      <c r="AN191" s="47"/>
      <c r="AO191" s="47"/>
      <c r="AP191" s="47"/>
      <c r="AQ191" s="47"/>
      <c r="AR191" s="47"/>
      <c r="AS191" s="47"/>
      <c r="AT191" s="47"/>
      <c r="AU191" s="49"/>
      <c r="AV191" s="41"/>
    </row>
    <row r="192" spans="31:48" ht="12.75">
      <c r="AE192" s="41"/>
      <c r="AF192" s="46"/>
      <c r="AG192" s="112"/>
      <c r="AH192" s="47"/>
      <c r="AI192" s="47"/>
      <c r="AJ192" s="47"/>
      <c r="AK192" s="47"/>
      <c r="AL192" s="47"/>
      <c r="AM192" s="72"/>
      <c r="AN192" s="47"/>
      <c r="AO192" s="47"/>
      <c r="AP192" s="47"/>
      <c r="AQ192" s="47"/>
      <c r="AR192" s="47"/>
      <c r="AS192" s="47"/>
      <c r="AT192" s="47"/>
      <c r="AU192" s="49"/>
      <c r="AV192" s="41"/>
    </row>
    <row r="193" spans="31:48" ht="15">
      <c r="AE193" s="41"/>
      <c r="AF193" s="46"/>
      <c r="AG193" s="108">
        <f>payor_gross_adjusted+payee_gross_adjusted</f>
        <v>0.001</v>
      </c>
      <c r="AH193" s="47" t="s">
        <v>109</v>
      </c>
      <c r="AI193" s="47"/>
      <c r="AJ193" s="47"/>
      <c r="AK193" s="47"/>
      <c r="AL193" s="47"/>
      <c r="AM193" s="72"/>
      <c r="AN193" s="47"/>
      <c r="AO193" s="47"/>
      <c r="AP193" s="47"/>
      <c r="AQ193" s="47"/>
      <c r="AR193" s="47"/>
      <c r="AS193" s="47"/>
      <c r="AT193" s="47"/>
      <c r="AU193" s="49"/>
      <c r="AV193" s="41"/>
    </row>
    <row r="194" spans="31:48" ht="15">
      <c r="AE194" s="41"/>
      <c r="AF194" s="46"/>
      <c r="AG194" s="108">
        <f>IF(AG193&lt;4807,AG193,4808)</f>
        <v>0.001</v>
      </c>
      <c r="AH194" s="47" t="s">
        <v>110</v>
      </c>
      <c r="AI194" s="47"/>
      <c r="AJ194" s="47"/>
      <c r="AK194" s="47"/>
      <c r="AL194" s="47"/>
      <c r="AM194" s="72"/>
      <c r="AN194" s="47"/>
      <c r="AO194" s="47"/>
      <c r="AP194" s="47"/>
      <c r="AQ194" s="47"/>
      <c r="AR194" s="47"/>
      <c r="AS194" s="47"/>
      <c r="AT194" s="47"/>
      <c r="AU194" s="49"/>
      <c r="AV194" s="41"/>
    </row>
    <row r="195" spans="31:48" ht="12.75">
      <c r="AE195" s="41"/>
      <c r="AF195" s="46"/>
      <c r="AG195" s="77"/>
      <c r="AH195" s="73"/>
      <c r="AI195" s="73"/>
      <c r="AJ195" s="73"/>
      <c r="AK195" s="73"/>
      <c r="AL195" s="73"/>
      <c r="AM195" s="79"/>
      <c r="AN195" s="47"/>
      <c r="AO195" s="47"/>
      <c r="AP195" s="47"/>
      <c r="AQ195" s="47"/>
      <c r="AR195" s="47"/>
      <c r="AS195" s="47"/>
      <c r="AT195" s="47"/>
      <c r="AU195" s="49"/>
      <c r="AV195" s="41"/>
    </row>
    <row r="196" spans="31:48" ht="12.75">
      <c r="AE196" s="41"/>
      <c r="AF196" s="46"/>
      <c r="AG196" s="47"/>
      <c r="AH196" s="47"/>
      <c r="AI196" s="47"/>
      <c r="AJ196" s="47"/>
      <c r="AK196" s="47"/>
      <c r="AL196" s="47"/>
      <c r="AM196" s="47"/>
      <c r="AN196" s="47"/>
      <c r="AO196" s="47"/>
      <c r="AP196" s="47"/>
      <c r="AQ196" s="47"/>
      <c r="AR196" s="47"/>
      <c r="AS196" s="47"/>
      <c r="AT196" s="47"/>
      <c r="AU196" s="49"/>
      <c r="AV196" s="41"/>
    </row>
    <row r="197" spans="31:48" ht="12.75">
      <c r="AE197" s="41"/>
      <c r="AF197" s="46"/>
      <c r="AG197" s="68" t="s">
        <v>111</v>
      </c>
      <c r="AH197" s="69"/>
      <c r="AI197" s="69"/>
      <c r="AJ197" s="69"/>
      <c r="AK197" s="69"/>
      <c r="AL197" s="69"/>
      <c r="AM197" s="69"/>
      <c r="AN197" s="70"/>
      <c r="AO197" s="47"/>
      <c r="AP197" s="47"/>
      <c r="AQ197" s="47"/>
      <c r="AR197" s="47"/>
      <c r="AS197" s="47"/>
      <c r="AT197" s="47"/>
      <c r="AU197" s="49"/>
      <c r="AV197" s="41"/>
    </row>
    <row r="198" spans="31:48" ht="12.75">
      <c r="AE198" s="41"/>
      <c r="AF198" s="46"/>
      <c r="AG198" s="71"/>
      <c r="AH198" s="47"/>
      <c r="AI198" s="47"/>
      <c r="AJ198" s="47"/>
      <c r="AK198" s="47"/>
      <c r="AL198" s="47"/>
      <c r="AM198" s="47"/>
      <c r="AN198" s="72"/>
      <c r="AO198" s="47"/>
      <c r="AP198" s="47"/>
      <c r="AQ198" s="47"/>
      <c r="AR198" s="47"/>
      <c r="AS198" s="47"/>
      <c r="AT198" s="47"/>
      <c r="AU198" s="49"/>
      <c r="AV198" s="41"/>
    </row>
    <row r="199" spans="31:48" ht="12.75">
      <c r="AE199" s="41"/>
      <c r="AF199" s="46"/>
      <c r="AG199" s="107" t="e">
        <f>Y26-Y27</f>
        <v>#N/A</v>
      </c>
      <c r="AH199" s="47" t="s">
        <v>112</v>
      </c>
      <c r="AI199" s="47"/>
      <c r="AJ199" s="47"/>
      <c r="AK199" s="47"/>
      <c r="AL199" s="47"/>
      <c r="AM199" s="47"/>
      <c r="AN199" s="72"/>
      <c r="AO199" s="47"/>
      <c r="AP199" s="47"/>
      <c r="AQ199" s="47"/>
      <c r="AR199" s="47"/>
      <c r="AS199" s="47"/>
      <c r="AT199" s="47"/>
      <c r="AU199" s="49"/>
      <c r="AV199" s="41"/>
    </row>
    <row r="200" spans="31:48" ht="12.75">
      <c r="AE200" s="41"/>
      <c r="AF200" s="46"/>
      <c r="AG200" s="107" t="e">
        <f>IF(AG199&lt;1,0,AG199)</f>
        <v>#N/A</v>
      </c>
      <c r="AH200" s="47" t="s">
        <v>139</v>
      </c>
      <c r="AI200" s="47"/>
      <c r="AJ200" s="47"/>
      <c r="AK200" s="47"/>
      <c r="AL200" s="47"/>
      <c r="AM200" s="47"/>
      <c r="AN200" s="72"/>
      <c r="AO200" s="47"/>
      <c r="AP200" s="47"/>
      <c r="AQ200" s="47"/>
      <c r="AR200" s="47"/>
      <c r="AS200" s="47"/>
      <c r="AT200" s="47"/>
      <c r="AU200" s="49"/>
      <c r="AV200" s="41"/>
    </row>
    <row r="201" spans="31:48" ht="12.75">
      <c r="AE201" s="41"/>
      <c r="AF201" s="46"/>
      <c r="AG201" s="77"/>
      <c r="AH201" s="73"/>
      <c r="AI201" s="73"/>
      <c r="AJ201" s="73"/>
      <c r="AK201" s="73"/>
      <c r="AL201" s="73"/>
      <c r="AM201" s="73"/>
      <c r="AN201" s="79"/>
      <c r="AO201" s="47"/>
      <c r="AP201" s="47"/>
      <c r="AQ201" s="47"/>
      <c r="AR201" s="47"/>
      <c r="AS201" s="47"/>
      <c r="AT201" s="47"/>
      <c r="AU201" s="49"/>
      <c r="AV201" s="41"/>
    </row>
    <row r="202" spans="31:48" ht="12.75">
      <c r="AE202" s="41"/>
      <c r="AF202" s="80"/>
      <c r="AG202" s="81"/>
      <c r="AH202" s="81"/>
      <c r="AI202" s="81"/>
      <c r="AJ202" s="81"/>
      <c r="AK202" s="81"/>
      <c r="AL202" s="81"/>
      <c r="AM202" s="81"/>
      <c r="AN202" s="81"/>
      <c r="AO202" s="81"/>
      <c r="AP202" s="81"/>
      <c r="AQ202" s="81"/>
      <c r="AR202" s="81"/>
      <c r="AS202" s="81"/>
      <c r="AT202" s="81"/>
      <c r="AU202" s="82"/>
      <c r="AV202" s="41"/>
    </row>
    <row r="203" spans="31:48" ht="12.75">
      <c r="AE203" s="41"/>
      <c r="AF203" s="41"/>
      <c r="AG203" s="41"/>
      <c r="AH203" s="41"/>
      <c r="AI203" s="41"/>
      <c r="AJ203" s="41"/>
      <c r="AK203" s="41"/>
      <c r="AL203" s="41"/>
      <c r="AM203" s="41"/>
      <c r="AN203" s="41"/>
      <c r="AO203" s="41"/>
      <c r="AP203" s="41"/>
      <c r="AQ203" s="41"/>
      <c r="AR203" s="41"/>
      <c r="AS203" s="41"/>
      <c r="AT203" s="41"/>
      <c r="AU203" s="41"/>
      <c r="AV203" s="41"/>
    </row>
    <row r="204" spans="31:48" ht="12.75">
      <c r="AE204" s="41"/>
      <c r="AF204" s="41"/>
      <c r="AP204" s="41"/>
      <c r="AQ204" s="41"/>
      <c r="AR204" s="41"/>
      <c r="AS204" s="41"/>
      <c r="AT204" s="41"/>
      <c r="AU204" s="41"/>
      <c r="AV204" s="41"/>
    </row>
  </sheetData>
  <sheetProtection sheet="1" objects="1" scenarios="1"/>
  <mergeCells count="127">
    <mergeCell ref="H43:Q43"/>
    <mergeCell ref="I16:Q16"/>
    <mergeCell ref="D24:L24"/>
    <mergeCell ref="M24:S24"/>
    <mergeCell ref="B39:S39"/>
    <mergeCell ref="B40:G42"/>
    <mergeCell ref="R32:S32"/>
    <mergeCell ref="B37:S37"/>
    <mergeCell ref="S35:U35"/>
    <mergeCell ref="K30:V30"/>
    <mergeCell ref="AG35:AI35"/>
    <mergeCell ref="AK35:AN35"/>
    <mergeCell ref="V17:Y17"/>
    <mergeCell ref="U32:V32"/>
    <mergeCell ref="AJ36:AJ37"/>
    <mergeCell ref="Y28:AA28"/>
    <mergeCell ref="S29:U29"/>
    <mergeCell ref="Y34:AA34"/>
    <mergeCell ref="Y35:AA35"/>
    <mergeCell ref="AK33:AN34"/>
    <mergeCell ref="AG39:AI40"/>
    <mergeCell ref="AK39:AN40"/>
    <mergeCell ref="AJ39:AJ40"/>
    <mergeCell ref="AF11:AN12"/>
    <mergeCell ref="AF16:AN19"/>
    <mergeCell ref="AF22:AN23"/>
    <mergeCell ref="AG33:AI34"/>
    <mergeCell ref="AK32:AN32"/>
    <mergeCell ref="AG32:AI32"/>
    <mergeCell ref="AG36:AI37"/>
    <mergeCell ref="AF2:AN2"/>
    <mergeCell ref="AO154:AP154"/>
    <mergeCell ref="AG4:AI4"/>
    <mergeCell ref="AG6:AI6"/>
    <mergeCell ref="W103:AI103"/>
    <mergeCell ref="AF13:AN14"/>
    <mergeCell ref="AK36:AN37"/>
    <mergeCell ref="AF30:AN31"/>
    <mergeCell ref="AJ42:AJ43"/>
    <mergeCell ref="AK38:AN38"/>
    <mergeCell ref="B50:C50"/>
    <mergeCell ref="AO155:AP155"/>
    <mergeCell ref="AG153:AI153"/>
    <mergeCell ref="D91:S91"/>
    <mergeCell ref="E50:F50"/>
    <mergeCell ref="E51:F51"/>
    <mergeCell ref="B51:C51"/>
    <mergeCell ref="W92:AI102"/>
    <mergeCell ref="D92:S104"/>
    <mergeCell ref="Y50:Z50"/>
    <mergeCell ref="AG41:AI41"/>
    <mergeCell ref="AK41:AN41"/>
    <mergeCell ref="X45:AA45"/>
    <mergeCell ref="U41:AB41"/>
    <mergeCell ref="Y46:Z46"/>
    <mergeCell ref="U43:AB43"/>
    <mergeCell ref="AG42:AI43"/>
    <mergeCell ref="B38:S38"/>
    <mergeCell ref="B49:C49"/>
    <mergeCell ref="B47:C47"/>
    <mergeCell ref="B48:C48"/>
    <mergeCell ref="Y48:Z48"/>
    <mergeCell ref="E45:F45"/>
    <mergeCell ref="E46:F46"/>
    <mergeCell ref="E48:F48"/>
    <mergeCell ref="E49:F49"/>
    <mergeCell ref="E44:F44"/>
    <mergeCell ref="AG38:AI38"/>
    <mergeCell ref="B45:C45"/>
    <mergeCell ref="B46:C46"/>
    <mergeCell ref="L10:Q11"/>
    <mergeCell ref="AF24:AN25"/>
    <mergeCell ref="E47:F47"/>
    <mergeCell ref="AF27:AN28"/>
    <mergeCell ref="N20:Y20"/>
    <mergeCell ref="Q31:V31"/>
    <mergeCell ref="T24:U24"/>
    <mergeCell ref="S8:W8"/>
    <mergeCell ref="T11:V11"/>
    <mergeCell ref="V29:AB29"/>
    <mergeCell ref="Y23:AA23"/>
    <mergeCell ref="Y24:AA24"/>
    <mergeCell ref="T16:V16"/>
    <mergeCell ref="T18:V18"/>
    <mergeCell ref="T14:V14"/>
    <mergeCell ref="T21:W22"/>
    <mergeCell ref="M26:U26"/>
    <mergeCell ref="AG151:AI151"/>
    <mergeCell ref="Z16:AB16"/>
    <mergeCell ref="Y22:AA22"/>
    <mergeCell ref="AF21:AN21"/>
    <mergeCell ref="U40:AB40"/>
    <mergeCell ref="Z18:AB18"/>
    <mergeCell ref="U42:AB42"/>
    <mergeCell ref="AK42:AN43"/>
    <mergeCell ref="W91:AI91"/>
    <mergeCell ref="AJ33:AJ34"/>
    <mergeCell ref="T13:V13"/>
    <mergeCell ref="F2:N2"/>
    <mergeCell ref="G4:N4"/>
    <mergeCell ref="V2:AC2"/>
    <mergeCell ref="V4:AC4"/>
    <mergeCell ref="T10:V10"/>
    <mergeCell ref="Z11:AB11"/>
    <mergeCell ref="A6:AB6"/>
    <mergeCell ref="Z10:AB10"/>
    <mergeCell ref="T12:V12"/>
    <mergeCell ref="A7:AC7"/>
    <mergeCell ref="Y8:AC8"/>
    <mergeCell ref="AK167:AM167"/>
    <mergeCell ref="AK166:AM166"/>
    <mergeCell ref="Z12:AB12"/>
    <mergeCell ref="Z13:AB13"/>
    <mergeCell ref="Y26:AA26"/>
    <mergeCell ref="Y30:AA30"/>
    <mergeCell ref="Z14:AB14"/>
    <mergeCell ref="AG166:AI166"/>
    <mergeCell ref="Y27:AA27"/>
    <mergeCell ref="AG171:AH171"/>
    <mergeCell ref="AG170:AH170"/>
    <mergeCell ref="AG167:AI167"/>
    <mergeCell ref="AG145:AI145"/>
    <mergeCell ref="Y49:Z49"/>
    <mergeCell ref="Y47:Z47"/>
    <mergeCell ref="AG152:AI152"/>
    <mergeCell ref="AG146:AI146"/>
    <mergeCell ref="AG147:AI147"/>
  </mergeCells>
  <dataValidations count="4">
    <dataValidation type="whole" operator="greaterThanOrEqual" allowBlank="1" showInputMessage="1" showErrorMessage="1" errorTitle="Error" error="You must enter a valid number into this cell.  Spaces or text are not allowed." sqref="T24:U24">
      <formula1>1</formula1>
    </dataValidation>
    <dataValidation type="whole" operator="greaterThanOrEqual" allowBlank="1" showInputMessage="1" showErrorMessage="1" errorTitle="Error" error="You can only enter a zero or whole number into this cell.  Spaces or text are not allowed." sqref="T10:V14">
      <formula1>0</formula1>
    </dataValidation>
    <dataValidation type="whole" operator="greaterThanOrEqual" allowBlank="1" showInputMessage="1" showErrorMessage="1" errorTitle="Error" error="You can only enter a zero or whole number into this cell.  Spaces or text are not permitted." sqref="Z11:AB14">
      <formula1>0</formula1>
    </dataValidation>
    <dataValidation type="whole" operator="greaterThan" allowBlank="1" showInputMessage="1" showErrorMessage="1" errorTitle="Error" error="You can only enter a zero or whole number into this cell.  Spaces or text are not permitted." sqref="Z10:AB10">
      <formula1>0</formula1>
    </dataValidation>
  </dataValidations>
  <hyperlinks>
    <hyperlink ref="W103:AI103" r:id="rId1" display=" http://www.mass.gov/courts/childsupport/  . "/>
    <hyperlink ref="AF27:AN28" r:id="rId2" display="This copy licensed to the Massachusetts Council on Family Mediation, Inc."/>
    <hyperlink ref="AF24:AN25" r:id="rId3" display=" http://www.mass.gov/courts/childsupport/"/>
  </hyperlinks>
  <printOptions/>
  <pageMargins left="0.5" right="0.5" top="0.5" bottom="0.5" header="0.5" footer="0.5"/>
  <pageSetup blackAndWhite="1" firstPageNumber="1" useFirstPageNumber="1"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Mike</cp:lastModifiedBy>
  <cp:lastPrinted>2016-02-16T21:00:30Z</cp:lastPrinted>
  <dcterms:created xsi:type="dcterms:W3CDTF">2011-09-30T20:02:31Z</dcterms:created>
  <dcterms:modified xsi:type="dcterms:W3CDTF">2016-04-08T16:41:35Z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